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\Desktop\документы Ирина\Бюджет 2025 + СБР 2024\Прокуратура\"/>
    </mc:Choice>
  </mc:AlternateContent>
  <bookViews>
    <workbookView xWindow="11100" yWindow="288" windowWidth="15888" windowHeight="15312" tabRatio="763"/>
  </bookViews>
  <sheets>
    <sheet name="тит.лист" sheetId="16" r:id="rId1"/>
    <sheet name="паспорт мп" sheetId="10" r:id="rId2"/>
    <sheet name="Целевые показатели МП" sheetId="19" r:id="rId3"/>
    <sheet name="Методика расчета ЦП" sheetId="18" r:id="rId4"/>
    <sheet name="Методика определ результ" sheetId="27" r:id="rId5"/>
    <sheet name="паспорт пп2" sheetId="11" r:id="rId6"/>
    <sheet name="пп2" sheetId="1" r:id="rId7"/>
    <sheet name="паспорт пп 3" sheetId="12" r:id="rId8"/>
    <sheet name="пп3" sheetId="4" r:id="rId9"/>
    <sheet name="паспорт пп 4" sheetId="13" r:id="rId10"/>
    <sheet name="пп4" sheetId="5" r:id="rId11"/>
    <sheet name="паспорт пп 5" sheetId="14" r:id="rId12"/>
    <sheet name="пп5" sheetId="6" r:id="rId13"/>
    <sheet name="паспорт пп 6" sheetId="21" r:id="rId14"/>
    <sheet name="пп 6" sheetId="20" r:id="rId15"/>
    <sheet name="паспорт пп 8" sheetId="15" r:id="rId16"/>
    <sheet name="пп8" sheetId="7" r:id="rId17"/>
  </sheets>
  <definedNames>
    <definedName name="_xlnm.Print_Area" localSheetId="1">'паспорт мп'!$A$1:$G$73</definedName>
    <definedName name="_xlnm.Print_Area" localSheetId="8">пп3!$A$1:$O$87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8" i="5" l="1"/>
  <c r="E60" i="5" l="1"/>
  <c r="E45" i="5"/>
  <c r="E23" i="5"/>
  <c r="E72" i="5"/>
  <c r="H87" i="5" l="1"/>
  <c r="H31" i="5"/>
  <c r="N33" i="5"/>
  <c r="M33" i="5"/>
  <c r="H33" i="5"/>
  <c r="G33" i="5"/>
  <c r="F33" i="5"/>
  <c r="N67" i="4"/>
  <c r="M67" i="4"/>
  <c r="H67" i="4"/>
  <c r="G67" i="4"/>
  <c r="F67" i="4"/>
  <c r="M66" i="4"/>
  <c r="N66" i="4"/>
  <c r="H66" i="4"/>
  <c r="H63" i="4"/>
  <c r="G63" i="4"/>
  <c r="F63" i="4"/>
  <c r="F48" i="1"/>
  <c r="G48" i="1"/>
  <c r="F43" i="1"/>
  <c r="N43" i="1"/>
  <c r="M43" i="1"/>
  <c r="H43" i="1"/>
  <c r="G43" i="1"/>
  <c r="H45" i="5" l="1"/>
  <c r="N47" i="5"/>
  <c r="M47" i="5"/>
  <c r="N48" i="5"/>
  <c r="M48" i="5"/>
  <c r="H48" i="5"/>
  <c r="H47" i="5"/>
  <c r="G47" i="5"/>
  <c r="N50" i="20"/>
  <c r="H50" i="20"/>
  <c r="H11" i="20"/>
  <c r="H74" i="5"/>
  <c r="E30" i="4" l="1"/>
  <c r="G12" i="20" l="1"/>
  <c r="G36" i="5"/>
  <c r="G32" i="5" l="1"/>
  <c r="G101" i="5"/>
  <c r="E51" i="5"/>
  <c r="E50" i="5"/>
  <c r="N49" i="5"/>
  <c r="M49" i="5"/>
  <c r="H49" i="5"/>
  <c r="G49" i="5"/>
  <c r="F49" i="5"/>
  <c r="G55" i="1"/>
  <c r="G37" i="20"/>
  <c r="M37" i="20"/>
  <c r="H37" i="20"/>
  <c r="E46" i="20"/>
  <c r="E45" i="20"/>
  <c r="N44" i="20"/>
  <c r="M44" i="20"/>
  <c r="H44" i="20"/>
  <c r="G44" i="20"/>
  <c r="E44" i="20" s="1"/>
  <c r="F44" i="20"/>
  <c r="E49" i="5" l="1"/>
  <c r="N62" i="20"/>
  <c r="M62" i="20"/>
  <c r="N17" i="20"/>
  <c r="M17" i="20"/>
  <c r="M18" i="20"/>
  <c r="M63" i="20"/>
  <c r="M85" i="4"/>
  <c r="M86" i="4"/>
  <c r="F64" i="4"/>
  <c r="E64" i="4" s="1"/>
  <c r="G64" i="4"/>
  <c r="H64" i="4"/>
  <c r="M64" i="4"/>
  <c r="N64" i="4"/>
  <c r="F65" i="4"/>
  <c r="G65" i="4"/>
  <c r="H65" i="4"/>
  <c r="M65" i="4"/>
  <c r="M63" i="4" s="1"/>
  <c r="N65" i="4"/>
  <c r="N63" i="4" s="1"/>
  <c r="E66" i="4"/>
  <c r="E67" i="4"/>
  <c r="E68" i="4"/>
  <c r="E69" i="4"/>
  <c r="E70" i="4"/>
  <c r="E11" i="21"/>
  <c r="I10" i="21"/>
  <c r="H10" i="21"/>
  <c r="G10" i="21"/>
  <c r="F10" i="21"/>
  <c r="E10" i="21"/>
  <c r="I8" i="11"/>
  <c r="H8" i="11"/>
  <c r="G8" i="11"/>
  <c r="H84" i="5"/>
  <c r="E84" i="5" s="1"/>
  <c r="E81" i="5"/>
  <c r="E80" i="5"/>
  <c r="N79" i="5"/>
  <c r="M79" i="5"/>
  <c r="H79" i="5"/>
  <c r="G79" i="5"/>
  <c r="F79" i="5"/>
  <c r="H78" i="5"/>
  <c r="E78" i="5"/>
  <c r="E75" i="5"/>
  <c r="E74" i="5"/>
  <c r="N73" i="5"/>
  <c r="M73" i="5"/>
  <c r="H73" i="5"/>
  <c r="G73" i="5"/>
  <c r="F73" i="5"/>
  <c r="E79" i="5" l="1"/>
  <c r="E73" i="5"/>
  <c r="E65" i="4"/>
  <c r="E63" i="4"/>
  <c r="D10" i="21"/>
  <c r="N64" i="20" l="1"/>
  <c r="M64" i="20"/>
  <c r="H64" i="20"/>
  <c r="G64" i="20"/>
  <c r="F64" i="20"/>
  <c r="N63" i="20"/>
  <c r="E64" i="20" l="1"/>
  <c r="M52" i="20"/>
  <c r="N52" i="20"/>
  <c r="M53" i="20"/>
  <c r="N53" i="20"/>
  <c r="H52" i="20"/>
  <c r="H53" i="20"/>
  <c r="G52" i="20"/>
  <c r="G53" i="20"/>
  <c r="F52" i="20"/>
  <c r="F53" i="20"/>
  <c r="F50" i="20" s="1"/>
  <c r="N51" i="20"/>
  <c r="M51" i="20"/>
  <c r="H51" i="20"/>
  <c r="G51" i="20"/>
  <c r="F51" i="20"/>
  <c r="N57" i="20"/>
  <c r="N56" i="20"/>
  <c r="N54" i="20" s="1"/>
  <c r="E54" i="20" s="1"/>
  <c r="N55" i="20"/>
  <c r="M54" i="20"/>
  <c r="H54" i="20"/>
  <c r="G54" i="20"/>
  <c r="F54" i="20"/>
  <c r="E56" i="20"/>
  <c r="E57" i="20"/>
  <c r="E55" i="20"/>
  <c r="E51" i="20"/>
  <c r="M50" i="20"/>
  <c r="N16" i="20"/>
  <c r="M16" i="20"/>
  <c r="H16" i="20"/>
  <c r="F16" i="20"/>
  <c r="N18" i="20"/>
  <c r="H18" i="20"/>
  <c r="E18" i="20" s="1"/>
  <c r="G18" i="20"/>
  <c r="F18" i="20"/>
  <c r="N31" i="20"/>
  <c r="H31" i="20"/>
  <c r="H29" i="20" s="1"/>
  <c r="G31" i="20"/>
  <c r="F31" i="20"/>
  <c r="N30" i="20"/>
  <c r="N29" i="20" s="1"/>
  <c r="H30" i="20"/>
  <c r="G30" i="20"/>
  <c r="F30" i="20"/>
  <c r="F29" i="20" s="1"/>
  <c r="G29" i="20"/>
  <c r="E52" i="20" l="1"/>
  <c r="E53" i="20"/>
  <c r="G50" i="20"/>
  <c r="E31" i="20"/>
  <c r="E30" i="20"/>
  <c r="M29" i="20"/>
  <c r="E29" i="20" s="1"/>
  <c r="E50" i="20" l="1"/>
  <c r="E20" i="6" l="1"/>
  <c r="E21" i="6"/>
  <c r="E19" i="6"/>
  <c r="E7" i="6"/>
  <c r="H76" i="4"/>
  <c r="H75" i="4"/>
  <c r="H74" i="4" s="1"/>
  <c r="N77" i="4"/>
  <c r="M77" i="4"/>
  <c r="H77" i="4"/>
  <c r="E78" i="4"/>
  <c r="E79" i="4"/>
  <c r="E82" i="4"/>
  <c r="E76" i="4"/>
  <c r="E75" i="4"/>
  <c r="N74" i="4"/>
  <c r="M74" i="4"/>
  <c r="G74" i="4"/>
  <c r="F74" i="4"/>
  <c r="E74" i="4" l="1"/>
  <c r="E77" i="4"/>
  <c r="M44" i="4" l="1"/>
  <c r="N44" i="4"/>
  <c r="N43" i="4"/>
  <c r="M43" i="4"/>
  <c r="H44" i="4"/>
  <c r="H43" i="4"/>
  <c r="E62" i="4"/>
  <c r="E59" i="4"/>
  <c r="E58" i="4"/>
  <c r="N57" i="4"/>
  <c r="M57" i="4"/>
  <c r="H57" i="4"/>
  <c r="G57" i="4"/>
  <c r="F57" i="4"/>
  <c r="M10" i="4"/>
  <c r="M8" i="4"/>
  <c r="H10" i="4"/>
  <c r="H85" i="4" s="1"/>
  <c r="H8" i="4"/>
  <c r="H84" i="4" s="1"/>
  <c r="N36" i="4"/>
  <c r="M36" i="4"/>
  <c r="H36" i="4"/>
  <c r="E37" i="4"/>
  <c r="E38" i="4"/>
  <c r="G36" i="4"/>
  <c r="F36" i="4"/>
  <c r="N23" i="1"/>
  <c r="M23" i="1"/>
  <c r="H23" i="1"/>
  <c r="H31" i="1"/>
  <c r="E53" i="1"/>
  <c r="E50" i="1"/>
  <c r="E49" i="1"/>
  <c r="N48" i="1"/>
  <c r="M48" i="1"/>
  <c r="H48" i="1"/>
  <c r="E48" i="1" l="1"/>
  <c r="E57" i="4"/>
  <c r="E36" i="4"/>
  <c r="N10" i="7" l="1"/>
  <c r="M10" i="7"/>
  <c r="F23" i="1" l="1"/>
  <c r="H9" i="4" l="1"/>
  <c r="H86" i="4" s="1"/>
  <c r="H60" i="5"/>
  <c r="N86" i="5" l="1"/>
  <c r="E42" i="1" l="1"/>
  <c r="E44" i="1"/>
  <c r="K23" i="4"/>
  <c r="L23" i="4" s="1"/>
  <c r="H23" i="4" s="1"/>
  <c r="E43" i="1" l="1"/>
  <c r="E30" i="5"/>
  <c r="H10" i="7"/>
  <c r="N16" i="7"/>
  <c r="M16" i="7"/>
  <c r="H16" i="7"/>
  <c r="N38" i="20"/>
  <c r="M38" i="20"/>
  <c r="H38" i="20"/>
  <c r="G38" i="20"/>
  <c r="F38" i="20"/>
  <c r="N37" i="20"/>
  <c r="I9" i="21" s="1"/>
  <c r="F37" i="20"/>
  <c r="F63" i="20" s="1"/>
  <c r="E9" i="21" s="1"/>
  <c r="N36" i="20"/>
  <c r="N35" i="20" s="1"/>
  <c r="M36" i="20"/>
  <c r="H36" i="20"/>
  <c r="G36" i="20"/>
  <c r="F36" i="20"/>
  <c r="F35" i="20" s="1"/>
  <c r="E39" i="20"/>
  <c r="E40" i="20"/>
  <c r="H63" i="20" l="1"/>
  <c r="G9" i="21" s="1"/>
  <c r="M35" i="20"/>
  <c r="H35" i="20"/>
  <c r="G35" i="20"/>
  <c r="G63" i="20"/>
  <c r="F9" i="21" s="1"/>
  <c r="E38" i="20"/>
  <c r="E37" i="20"/>
  <c r="E36" i="20"/>
  <c r="E63" i="20" l="1"/>
  <c r="E35" i="20"/>
  <c r="H9" i="21"/>
  <c r="M27" i="6"/>
  <c r="N27" i="6"/>
  <c r="N26" i="6"/>
  <c r="H27" i="6"/>
  <c r="G27" i="6"/>
  <c r="F27" i="6"/>
  <c r="M26" i="6"/>
  <c r="H26" i="6"/>
  <c r="G26" i="6"/>
  <c r="F26" i="6"/>
  <c r="N19" i="6"/>
  <c r="M19" i="6"/>
  <c r="H19" i="6"/>
  <c r="G19" i="6"/>
  <c r="F19" i="6"/>
  <c r="N18" i="6"/>
  <c r="M18" i="6"/>
  <c r="H18" i="6"/>
  <c r="H16" i="6" s="1"/>
  <c r="G18" i="6"/>
  <c r="F18" i="6"/>
  <c r="F16" i="6" s="1"/>
  <c r="N17" i="6"/>
  <c r="M17" i="6"/>
  <c r="N16" i="6"/>
  <c r="M16" i="6"/>
  <c r="H17" i="6"/>
  <c r="G17" i="6"/>
  <c r="F17" i="6"/>
  <c r="G16" i="6"/>
  <c r="D9" i="21" l="1"/>
  <c r="E17" i="6"/>
  <c r="E18" i="6"/>
  <c r="E16" i="6" l="1"/>
  <c r="M86" i="5" l="1"/>
  <c r="H86" i="5"/>
  <c r="G86" i="5"/>
  <c r="M11" i="1"/>
  <c r="N11" i="1"/>
  <c r="H11" i="1"/>
  <c r="G11" i="1"/>
  <c r="E13" i="1"/>
  <c r="E12" i="1"/>
  <c r="G16" i="7"/>
  <c r="E11" i="1" l="1"/>
  <c r="M87" i="5" l="1"/>
  <c r="N87" i="5"/>
  <c r="G87" i="5"/>
  <c r="E96" i="5" l="1"/>
  <c r="E95" i="5"/>
  <c r="N94" i="5"/>
  <c r="M94" i="5"/>
  <c r="H94" i="5"/>
  <c r="G94" i="5"/>
  <c r="F94" i="5"/>
  <c r="E63" i="5"/>
  <c r="E62" i="5"/>
  <c r="N61" i="5"/>
  <c r="M61" i="5"/>
  <c r="H61" i="5"/>
  <c r="G61" i="5"/>
  <c r="F61" i="5"/>
  <c r="G19" i="20"/>
  <c r="E94" i="5" l="1"/>
  <c r="E61" i="5"/>
  <c r="M101" i="5" l="1"/>
  <c r="N101" i="5"/>
  <c r="H101" i="5"/>
  <c r="E108" i="5"/>
  <c r="N107" i="5"/>
  <c r="M107" i="5"/>
  <c r="H107" i="5"/>
  <c r="G107" i="5"/>
  <c r="F107" i="5"/>
  <c r="E107" i="5" l="1"/>
  <c r="G43" i="4"/>
  <c r="M45" i="4"/>
  <c r="N45" i="4"/>
  <c r="H45" i="4"/>
  <c r="G45" i="4"/>
  <c r="E23" i="4" l="1"/>
  <c r="E50" i="4"/>
  <c r="H23" i="7" l="1"/>
  <c r="G9" i="15" s="1"/>
  <c r="G23" i="7"/>
  <c r="F9" i="15" s="1"/>
  <c r="F8" i="7"/>
  <c r="F22" i="7"/>
  <c r="M9" i="7"/>
  <c r="M23" i="7" s="1"/>
  <c r="N9" i="7"/>
  <c r="N23" i="7" s="1"/>
  <c r="I9" i="15" s="1"/>
  <c r="H9" i="7"/>
  <c r="G9" i="7"/>
  <c r="E12" i="7"/>
  <c r="F9" i="7"/>
  <c r="F23" i="7" s="1"/>
  <c r="E38" i="1"/>
  <c r="E39" i="1"/>
  <c r="E32" i="1"/>
  <c r="E33" i="1"/>
  <c r="E26" i="1"/>
  <c r="E27" i="1"/>
  <c r="E18" i="1"/>
  <c r="E9" i="15" l="1"/>
  <c r="F21" i="7"/>
  <c r="E23" i="7"/>
  <c r="H9" i="15"/>
  <c r="F7" i="7"/>
  <c r="E9" i="7"/>
  <c r="D9" i="15" l="1"/>
  <c r="F44" i="4"/>
  <c r="F43" i="4"/>
  <c r="E20" i="7" l="1"/>
  <c r="G24" i="4"/>
  <c r="G23" i="1"/>
  <c r="M19" i="20"/>
  <c r="N19" i="20"/>
  <c r="M24" i="5" l="1"/>
  <c r="H24" i="5"/>
  <c r="G24" i="5"/>
  <c r="F47" i="5" l="1"/>
  <c r="F32" i="5"/>
  <c r="F18" i="5"/>
  <c r="F12" i="5"/>
  <c r="F8" i="5"/>
  <c r="F125" i="5" l="1"/>
  <c r="E8" i="13" s="1"/>
  <c r="F11" i="4"/>
  <c r="M11" i="4"/>
  <c r="N11" i="4"/>
  <c r="H11" i="4"/>
  <c r="G11" i="4"/>
  <c r="G12" i="4"/>
  <c r="M37" i="1" l="1"/>
  <c r="N37" i="1"/>
  <c r="H37" i="1"/>
  <c r="G37" i="1"/>
  <c r="M31" i="1"/>
  <c r="N31" i="1"/>
  <c r="G31" i="1"/>
  <c r="M25" i="1"/>
  <c r="N25" i="1"/>
  <c r="H25" i="1"/>
  <c r="G25" i="1"/>
  <c r="E25" i="1" l="1"/>
  <c r="E31" i="1"/>
  <c r="E37" i="1"/>
  <c r="H85" i="5" l="1"/>
  <c r="M85" i="5"/>
  <c r="G85" i="5"/>
  <c r="E90" i="5"/>
  <c r="N88" i="5"/>
  <c r="F88" i="5"/>
  <c r="E87" i="5"/>
  <c r="N85" i="5"/>
  <c r="F85" i="5"/>
  <c r="M88" i="5" l="1"/>
  <c r="H88" i="5"/>
  <c r="E86" i="5"/>
  <c r="E89" i="5"/>
  <c r="G88" i="5"/>
  <c r="E85" i="5"/>
  <c r="E88" i="5" l="1"/>
  <c r="H24" i="20"/>
  <c r="M24" i="20"/>
  <c r="N24" i="20"/>
  <c r="F24" i="20"/>
  <c r="G17" i="20"/>
  <c r="G16" i="20" s="1"/>
  <c r="H17" i="20" l="1"/>
  <c r="E25" i="20"/>
  <c r="G24" i="20"/>
  <c r="E24" i="20" s="1"/>
  <c r="E20" i="20" l="1"/>
  <c r="H19" i="20"/>
  <c r="F19" i="20"/>
  <c r="E17" i="20"/>
  <c r="E16" i="20" l="1"/>
  <c r="E19" i="20"/>
  <c r="M51" i="4" l="1"/>
  <c r="N51" i="4"/>
  <c r="F51" i="4"/>
  <c r="F42" i="4"/>
  <c r="G44" i="4" l="1"/>
  <c r="H42" i="4"/>
  <c r="H51" i="4"/>
  <c r="N42" i="4"/>
  <c r="E53" i="4"/>
  <c r="M42" i="4"/>
  <c r="E52" i="4"/>
  <c r="G51" i="4"/>
  <c r="E46" i="4"/>
  <c r="E47" i="4"/>
  <c r="E44" i="4" l="1"/>
  <c r="G42" i="4"/>
  <c r="E51" i="4"/>
  <c r="E45" i="4"/>
  <c r="E43" i="4"/>
  <c r="E42" i="4"/>
  <c r="H9" i="1" l="1"/>
  <c r="H56" i="1" s="1"/>
  <c r="G9" i="11" s="1"/>
  <c r="M9" i="1"/>
  <c r="M56" i="1" s="1"/>
  <c r="H9" i="11" s="1"/>
  <c r="N9" i="1"/>
  <c r="G9" i="1"/>
  <c r="F9" i="1"/>
  <c r="F56" i="1" s="1"/>
  <c r="E9" i="11" s="1"/>
  <c r="E32" i="4"/>
  <c r="N31" i="4"/>
  <c r="M31" i="4"/>
  <c r="H31" i="4"/>
  <c r="G31" i="4"/>
  <c r="F31" i="4"/>
  <c r="F17" i="1"/>
  <c r="N17" i="1"/>
  <c r="M17" i="1"/>
  <c r="H17" i="1"/>
  <c r="G17" i="1"/>
  <c r="G56" i="1" l="1"/>
  <c r="F9" i="11" s="1"/>
  <c r="E31" i="4"/>
  <c r="E9" i="1"/>
  <c r="N56" i="1"/>
  <c r="I9" i="11" s="1"/>
  <c r="E17" i="1"/>
  <c r="D9" i="11" l="1"/>
  <c r="E56" i="1"/>
  <c r="H100" i="5"/>
  <c r="M100" i="5"/>
  <c r="N100" i="5"/>
  <c r="F101" i="5"/>
  <c r="H102" i="5"/>
  <c r="M102" i="5"/>
  <c r="N102" i="5"/>
  <c r="G102" i="5"/>
  <c r="F102" i="5"/>
  <c r="E103" i="5"/>
  <c r="G100" i="5" l="1"/>
  <c r="F100" i="5"/>
  <c r="E102" i="5"/>
  <c r="E101" i="5"/>
  <c r="E100" i="5" l="1"/>
  <c r="F9" i="20"/>
  <c r="F65" i="20" l="1"/>
  <c r="M9" i="20"/>
  <c r="M65" i="20" s="1"/>
  <c r="M61" i="20" s="1"/>
  <c r="N9" i="20"/>
  <c r="N65" i="20" s="1"/>
  <c r="N61" i="20" s="1"/>
  <c r="M8" i="20"/>
  <c r="N8" i="20"/>
  <c r="I11" i="21" l="1"/>
  <c r="H11" i="21"/>
  <c r="H8" i="20"/>
  <c r="H62" i="20" s="1"/>
  <c r="G8" i="20"/>
  <c r="G62" i="20" s="1"/>
  <c r="G61" i="20" s="1"/>
  <c r="F8" i="20"/>
  <c r="F62" i="20" s="1"/>
  <c r="F61" i="20" s="1"/>
  <c r="H9" i="20"/>
  <c r="H65" i="20" s="1"/>
  <c r="G9" i="20"/>
  <c r="G65" i="20" s="1"/>
  <c r="F11" i="21" s="1"/>
  <c r="N10" i="20"/>
  <c r="N7" i="20"/>
  <c r="I8" i="21"/>
  <c r="I12" i="21" s="1"/>
  <c r="M7" i="20"/>
  <c r="H8" i="21"/>
  <c r="M10" i="20"/>
  <c r="E12" i="20"/>
  <c r="F10" i="20"/>
  <c r="H61" i="20" l="1"/>
  <c r="H12" i="21"/>
  <c r="G11" i="21"/>
  <c r="E62" i="20"/>
  <c r="G7" i="20"/>
  <c r="F8" i="21"/>
  <c r="F12" i="21" s="1"/>
  <c r="G10" i="20"/>
  <c r="E8" i="21"/>
  <c r="E12" i="21" s="1"/>
  <c r="F7" i="20"/>
  <c r="H7" i="20"/>
  <c r="H10" i="20"/>
  <c r="G8" i="21"/>
  <c r="E9" i="20"/>
  <c r="E19" i="19"/>
  <c r="G12" i="21" l="1"/>
  <c r="D8" i="21"/>
  <c r="D11" i="21"/>
  <c r="E11" i="20"/>
  <c r="E8" i="20"/>
  <c r="D12" i="21" l="1"/>
  <c r="E10" i="20"/>
  <c r="H67" i="5" l="1"/>
  <c r="G67" i="5"/>
  <c r="G48" i="5"/>
  <c r="N67" i="5"/>
  <c r="F67" i="5"/>
  <c r="F48" i="5"/>
  <c r="M67" i="5"/>
  <c r="M46" i="5"/>
  <c r="E7" i="20"/>
  <c r="E65" i="20"/>
  <c r="H114" i="5"/>
  <c r="M114" i="5"/>
  <c r="N114" i="5"/>
  <c r="G114" i="5"/>
  <c r="F114" i="5"/>
  <c r="F113" i="5"/>
  <c r="H113" i="5"/>
  <c r="G113" i="5"/>
  <c r="E67" i="5" l="1"/>
  <c r="E61" i="20"/>
  <c r="F112" i="5"/>
  <c r="M113" i="5"/>
  <c r="N113" i="5"/>
  <c r="E117" i="5"/>
  <c r="E116" i="5"/>
  <c r="E115" i="5" l="1"/>
  <c r="G9" i="4" l="1"/>
  <c r="G86" i="4" s="1"/>
  <c r="G10" i="4"/>
  <c r="N24" i="5" l="1"/>
  <c r="F24" i="5"/>
  <c r="F10" i="4" l="1"/>
  <c r="F85" i="4" s="1"/>
  <c r="N8" i="7" l="1"/>
  <c r="M9" i="6"/>
  <c r="N9" i="6"/>
  <c r="H8" i="6"/>
  <c r="N8" i="6"/>
  <c r="G8" i="6"/>
  <c r="F8" i="6"/>
  <c r="F9" i="6"/>
  <c r="H9" i="5"/>
  <c r="H127" i="5" s="1"/>
  <c r="M9" i="5"/>
  <c r="M127" i="5" s="1"/>
  <c r="N9" i="5"/>
  <c r="N127" i="5" s="1"/>
  <c r="G9" i="5"/>
  <c r="G127" i="5" s="1"/>
  <c r="F9" i="5"/>
  <c r="F127" i="5" s="1"/>
  <c r="H10" i="5"/>
  <c r="H126" i="5" s="1"/>
  <c r="M10" i="5"/>
  <c r="M126" i="5" s="1"/>
  <c r="N10" i="5"/>
  <c r="N126" i="5" s="1"/>
  <c r="G10" i="5"/>
  <c r="G126" i="5" s="1"/>
  <c r="F10" i="5"/>
  <c r="F126" i="5" s="1"/>
  <c r="N22" i="7" l="1"/>
  <c r="N21" i="7" s="1"/>
  <c r="N7" i="7"/>
  <c r="E9" i="14"/>
  <c r="G8" i="14"/>
  <c r="N25" i="6"/>
  <c r="M8" i="7"/>
  <c r="E127" i="5"/>
  <c r="F10" i="13"/>
  <c r="D25" i="10" s="1"/>
  <c r="H9" i="13"/>
  <c r="I10" i="13"/>
  <c r="E9" i="13"/>
  <c r="G9" i="13"/>
  <c r="H10" i="13"/>
  <c r="G10" i="6"/>
  <c r="F8" i="14"/>
  <c r="I8" i="14"/>
  <c r="H9" i="14"/>
  <c r="F40" i="5"/>
  <c r="G8" i="5"/>
  <c r="G125" i="5" s="1"/>
  <c r="F55" i="5"/>
  <c r="G10" i="13"/>
  <c r="M55" i="5"/>
  <c r="F9" i="13"/>
  <c r="D24" i="10" s="1"/>
  <c r="N32" i="5"/>
  <c r="M40" i="5"/>
  <c r="M32" i="5"/>
  <c r="I9" i="13"/>
  <c r="N40" i="5"/>
  <c r="H8" i="7"/>
  <c r="G8" i="7"/>
  <c r="H32" i="5"/>
  <c r="G40" i="5"/>
  <c r="H40" i="5"/>
  <c r="E17" i="7"/>
  <c r="E11" i="7"/>
  <c r="G9" i="6"/>
  <c r="F7" i="6"/>
  <c r="M10" i="6"/>
  <c r="E12" i="6"/>
  <c r="M8" i="6"/>
  <c r="H9" i="6"/>
  <c r="H10" i="6"/>
  <c r="F10" i="6"/>
  <c r="N10" i="6"/>
  <c r="E11" i="6"/>
  <c r="N7" i="6"/>
  <c r="N55" i="5"/>
  <c r="E41" i="5"/>
  <c r="H55" i="5"/>
  <c r="E69" i="5"/>
  <c r="H112" i="5"/>
  <c r="M112" i="5"/>
  <c r="E68" i="5"/>
  <c r="G55" i="5"/>
  <c r="E56" i="5"/>
  <c r="E57" i="5"/>
  <c r="E42" i="5"/>
  <c r="H22" i="7" l="1"/>
  <c r="H21" i="7" s="1"/>
  <c r="H7" i="7"/>
  <c r="I8" i="15"/>
  <c r="I10" i="15" s="1"/>
  <c r="M22" i="7"/>
  <c r="M7" i="7"/>
  <c r="M25" i="6"/>
  <c r="G22" i="7"/>
  <c r="G21" i="7" s="1"/>
  <c r="G7" i="7"/>
  <c r="H25" i="6"/>
  <c r="I9" i="14"/>
  <c r="I10" i="14" s="1"/>
  <c r="E26" i="6"/>
  <c r="F25" i="6"/>
  <c r="E8" i="14"/>
  <c r="E10" i="14" s="1"/>
  <c r="F8" i="13"/>
  <c r="D9" i="13"/>
  <c r="E10" i="13"/>
  <c r="E126" i="5"/>
  <c r="H7" i="6"/>
  <c r="M7" i="6"/>
  <c r="G7" i="6"/>
  <c r="G9" i="14"/>
  <c r="G10" i="14" s="1"/>
  <c r="N46" i="5"/>
  <c r="G46" i="5"/>
  <c r="E48" i="5"/>
  <c r="H46" i="5"/>
  <c r="F8" i="15"/>
  <c r="F10" i="15" s="1"/>
  <c r="E8" i="15"/>
  <c r="E10" i="15" s="1"/>
  <c r="E40" i="5"/>
  <c r="E16" i="7"/>
  <c r="E10" i="7"/>
  <c r="E8" i="7"/>
  <c r="E9" i="6"/>
  <c r="E10" i="6"/>
  <c r="E8" i="6"/>
  <c r="N112" i="5"/>
  <c r="E114" i="5"/>
  <c r="E55" i="5"/>
  <c r="E113" i="5"/>
  <c r="G112" i="5"/>
  <c r="E47" i="5"/>
  <c r="F46" i="5"/>
  <c r="H8" i="15" l="1"/>
  <c r="H10" i="15" s="1"/>
  <c r="M21" i="7"/>
  <c r="E21" i="7" s="1"/>
  <c r="E22" i="7"/>
  <c r="G8" i="15"/>
  <c r="G10" i="15" s="1"/>
  <c r="D10" i="13"/>
  <c r="G25" i="6"/>
  <c r="E25" i="6" s="1"/>
  <c r="E27" i="6"/>
  <c r="F9" i="14"/>
  <c r="F10" i="14" s="1"/>
  <c r="H8" i="14"/>
  <c r="E46" i="5"/>
  <c r="E7" i="7"/>
  <c r="E112" i="5"/>
  <c r="D10" i="15" l="1"/>
  <c r="D8" i="15"/>
  <c r="D9" i="14"/>
  <c r="H10" i="14"/>
  <c r="D10" i="14" s="1"/>
  <c r="D8" i="14"/>
  <c r="M34" i="5"/>
  <c r="E26" i="5"/>
  <c r="E25" i="5"/>
  <c r="E27" i="5"/>
  <c r="G18" i="5"/>
  <c r="M18" i="5" l="1"/>
  <c r="N18" i="5"/>
  <c r="G34" i="5"/>
  <c r="E33" i="5"/>
  <c r="H34" i="5"/>
  <c r="E35" i="5"/>
  <c r="N34" i="5"/>
  <c r="M31" i="5"/>
  <c r="E36" i="5"/>
  <c r="F31" i="5"/>
  <c r="N31" i="5"/>
  <c r="F34" i="5"/>
  <c r="G31" i="5"/>
  <c r="H18" i="5"/>
  <c r="E20" i="5"/>
  <c r="E19" i="5"/>
  <c r="E18" i="5" l="1"/>
  <c r="E24" i="5"/>
  <c r="E31" i="5"/>
  <c r="E34" i="5"/>
  <c r="E32" i="5"/>
  <c r="N11" i="5" l="1"/>
  <c r="N128" i="5" s="1"/>
  <c r="M11" i="5"/>
  <c r="M128" i="5" s="1"/>
  <c r="H11" i="5"/>
  <c r="H128" i="5" s="1"/>
  <c r="F11" i="5"/>
  <c r="F128" i="5" s="1"/>
  <c r="N8" i="5"/>
  <c r="N125" i="5" s="1"/>
  <c r="M8" i="5"/>
  <c r="M125" i="5" s="1"/>
  <c r="H8" i="5"/>
  <c r="H125" i="5" s="1"/>
  <c r="E125" i="5" l="1"/>
  <c r="E11" i="13"/>
  <c r="F7" i="5"/>
  <c r="I8" i="13"/>
  <c r="M124" i="5"/>
  <c r="G11" i="13"/>
  <c r="I11" i="13"/>
  <c r="H11" i="13"/>
  <c r="G12" i="5"/>
  <c r="G11" i="5"/>
  <c r="G8" i="13"/>
  <c r="H12" i="5"/>
  <c r="M12" i="5"/>
  <c r="N12" i="5"/>
  <c r="E9" i="5"/>
  <c r="H7" i="5"/>
  <c r="E14" i="5"/>
  <c r="M7" i="5"/>
  <c r="E13" i="5"/>
  <c r="E10" i="5"/>
  <c r="N7" i="5"/>
  <c r="F9" i="4"/>
  <c r="F86" i="4" s="1"/>
  <c r="N124" i="5" l="1"/>
  <c r="H8" i="13"/>
  <c r="G7" i="5"/>
  <c r="H124" i="5"/>
  <c r="E11" i="5"/>
  <c r="E128" i="5"/>
  <c r="I12" i="13"/>
  <c r="F11" i="13"/>
  <c r="F12" i="13" s="1"/>
  <c r="G124" i="5"/>
  <c r="G12" i="13"/>
  <c r="E12" i="5"/>
  <c r="F124" i="5"/>
  <c r="E8" i="5"/>
  <c r="H87" i="4"/>
  <c r="G11" i="12" s="1"/>
  <c r="G87" i="4"/>
  <c r="F11" i="12" s="1"/>
  <c r="F87" i="4"/>
  <c r="M9" i="4"/>
  <c r="N9" i="4"/>
  <c r="N86" i="4" s="1"/>
  <c r="F24" i="4"/>
  <c r="M12" i="4"/>
  <c r="G85" i="4" l="1"/>
  <c r="F9" i="12" s="1"/>
  <c r="E10" i="12"/>
  <c r="C25" i="10" s="1"/>
  <c r="D11" i="13"/>
  <c r="N10" i="4"/>
  <c r="N85" i="4" s="1"/>
  <c r="H12" i="13"/>
  <c r="F10" i="12"/>
  <c r="G10" i="12"/>
  <c r="E25" i="10" s="1"/>
  <c r="E7" i="5"/>
  <c r="F12" i="4"/>
  <c r="H24" i="4"/>
  <c r="E124" i="5"/>
  <c r="N8" i="4"/>
  <c r="N84" i="4" s="1"/>
  <c r="N12" i="4"/>
  <c r="M84" i="4"/>
  <c r="N87" i="4"/>
  <c r="I11" i="12" s="1"/>
  <c r="M87" i="4"/>
  <c r="H11" i="12" s="1"/>
  <c r="H12" i="4"/>
  <c r="E11" i="12"/>
  <c r="E12" i="13"/>
  <c r="D8" i="13"/>
  <c r="E26" i="4"/>
  <c r="N24" i="4"/>
  <c r="M24" i="4"/>
  <c r="E27" i="4"/>
  <c r="E14" i="4"/>
  <c r="E13" i="4"/>
  <c r="G8" i="4"/>
  <c r="G84" i="4" s="1"/>
  <c r="F8" i="4"/>
  <c r="F84" i="4" l="1"/>
  <c r="F83" i="4" s="1"/>
  <c r="G9" i="12"/>
  <c r="E24" i="10" s="1"/>
  <c r="N7" i="4"/>
  <c r="I8" i="12"/>
  <c r="H8" i="12"/>
  <c r="G8" i="12"/>
  <c r="H9" i="12"/>
  <c r="F24" i="10" s="1"/>
  <c r="I9" i="12"/>
  <c r="G24" i="10" s="1"/>
  <c r="I10" i="12"/>
  <c r="G25" i="10" s="1"/>
  <c r="M7" i="4"/>
  <c r="H10" i="12"/>
  <c r="F25" i="10" s="1"/>
  <c r="D12" i="13"/>
  <c r="D11" i="12"/>
  <c r="G7" i="4"/>
  <c r="E8" i="12"/>
  <c r="F7" i="4"/>
  <c r="H7" i="4"/>
  <c r="E87" i="4"/>
  <c r="E9" i="12"/>
  <c r="C24" i="10" s="1"/>
  <c r="E12" i="4"/>
  <c r="M18" i="4"/>
  <c r="N18" i="4"/>
  <c r="E25" i="4"/>
  <c r="E20" i="4"/>
  <c r="H18" i="4"/>
  <c r="E19" i="4"/>
  <c r="G18" i="4"/>
  <c r="G12" i="12" l="1"/>
  <c r="H83" i="4"/>
  <c r="E12" i="12"/>
  <c r="B25" i="10"/>
  <c r="B24" i="10"/>
  <c r="H12" i="12"/>
  <c r="N83" i="4"/>
  <c r="I12" i="12"/>
  <c r="M83" i="4"/>
  <c r="E86" i="4"/>
  <c r="D10" i="12"/>
  <c r="F8" i="12"/>
  <c r="G83" i="4"/>
  <c r="D9" i="12"/>
  <c r="E85" i="4"/>
  <c r="E11" i="4"/>
  <c r="E84" i="4"/>
  <c r="E24" i="4"/>
  <c r="F18" i="4"/>
  <c r="E18" i="4" s="1"/>
  <c r="E83" i="4" l="1"/>
  <c r="F12" i="12"/>
  <c r="D8" i="12"/>
  <c r="E8" i="4"/>
  <c r="D12" i="12" l="1"/>
  <c r="E9" i="4"/>
  <c r="E10" i="4" l="1"/>
  <c r="E7" i="4"/>
  <c r="H24" i="1" l="1"/>
  <c r="M24" i="1"/>
  <c r="N24" i="1"/>
  <c r="G24" i="1"/>
  <c r="F24" i="1"/>
  <c r="F22" i="1" l="1"/>
  <c r="G22" i="1"/>
  <c r="E24" i="1"/>
  <c r="M22" i="1"/>
  <c r="N22" i="1"/>
  <c r="H22" i="1"/>
  <c r="F10" i="1"/>
  <c r="F57" i="1" s="1"/>
  <c r="G10" i="1"/>
  <c r="G57" i="1" s="1"/>
  <c r="F10" i="11" s="1"/>
  <c r="D26" i="10" s="1"/>
  <c r="H10" i="1"/>
  <c r="H57" i="1" s="1"/>
  <c r="G10" i="11" s="1"/>
  <c r="E26" i="10" s="1"/>
  <c r="M10" i="1"/>
  <c r="M57" i="1" s="1"/>
  <c r="H10" i="11" s="1"/>
  <c r="F26" i="10" s="1"/>
  <c r="N10" i="1"/>
  <c r="N57" i="1" s="1"/>
  <c r="I10" i="11" s="1"/>
  <c r="G26" i="10" s="1"/>
  <c r="E23" i="1" l="1"/>
  <c r="E22" i="1"/>
  <c r="E10" i="11"/>
  <c r="E57" i="1"/>
  <c r="E10" i="1"/>
  <c r="C26" i="10" l="1"/>
  <c r="B26" i="10" s="1"/>
  <c r="D10" i="11"/>
  <c r="G8" i="1" l="1"/>
  <c r="N8" i="1"/>
  <c r="N7" i="1" s="1"/>
  <c r="M8" i="1"/>
  <c r="M7" i="1" s="1"/>
  <c r="F8" i="1"/>
  <c r="F55" i="1" s="1"/>
  <c r="F54" i="1" s="1"/>
  <c r="H8" i="1"/>
  <c r="H7" i="1" s="1"/>
  <c r="G7" i="1" l="1"/>
  <c r="G54" i="1"/>
  <c r="F7" i="1"/>
  <c r="N55" i="1"/>
  <c r="N54" i="1" s="1"/>
  <c r="M55" i="1"/>
  <c r="M54" i="1" s="1"/>
  <c r="H55" i="1"/>
  <c r="H54" i="1" s="1"/>
  <c r="E8" i="1"/>
  <c r="E54" i="1" l="1"/>
  <c r="E8" i="11"/>
  <c r="C23" i="10" s="1"/>
  <c r="C27" i="10" s="1"/>
  <c r="F8" i="11"/>
  <c r="D23" i="10" s="1"/>
  <c r="E55" i="1"/>
  <c r="E7" i="1"/>
  <c r="E11" i="11" l="1"/>
  <c r="E23" i="10"/>
  <c r="E27" i="10" s="1"/>
  <c r="G11" i="11"/>
  <c r="F23" i="10"/>
  <c r="F27" i="10" s="1"/>
  <c r="H11" i="11"/>
  <c r="D27" i="10"/>
  <c r="F11" i="11"/>
  <c r="G23" i="10"/>
  <c r="G27" i="10" s="1"/>
  <c r="I11" i="11"/>
  <c r="D8" i="11"/>
  <c r="B27" i="10" l="1"/>
  <c r="D11" i="11"/>
  <c r="B23" i="10"/>
</calcChain>
</file>

<file path=xl/sharedStrings.xml><?xml version="1.0" encoding="utf-8"?>
<sst xmlns="http://schemas.openxmlformats.org/spreadsheetml/2006/main" count="1838" uniqueCount="435">
  <si>
    <t>№ п/п</t>
  </si>
  <si>
    <t>Мероприятие подпрограммы</t>
  </si>
  <si>
    <t>Всего (тыс.руб.)</t>
  </si>
  <si>
    <t>Объем финансирования по годам (тыс.руб.)</t>
  </si>
  <si>
    <t>2023 год</t>
  </si>
  <si>
    <t>2024 год</t>
  </si>
  <si>
    <t>2025 год</t>
  </si>
  <si>
    <t>2026 год</t>
  </si>
  <si>
    <t>2027 год</t>
  </si>
  <si>
    <t>2023-2027</t>
  </si>
  <si>
    <t>Итого</t>
  </si>
  <si>
    <t>Внебюджетные средства</t>
  </si>
  <si>
    <t>Мероприятие 01.01 Расходы на обеспечение деятельности (оказание услуг) муниципальных учреждений – музеи, галереи</t>
  </si>
  <si>
    <t>х</t>
  </si>
  <si>
    <t xml:space="preserve">Всего </t>
  </si>
  <si>
    <t>В том числе по кварталам:</t>
  </si>
  <si>
    <t xml:space="preserve">2024 год </t>
  </si>
  <si>
    <t>I</t>
  </si>
  <si>
    <t>II</t>
  </si>
  <si>
    <t>III</t>
  </si>
  <si>
    <t>IV</t>
  </si>
  <si>
    <t>Мероприятие 03.03 Приобретение фондового, реставрационного и экспозиционного оборудования</t>
  </si>
  <si>
    <t>Итого по подпрограмме</t>
  </si>
  <si>
    <t>Сроки исполнения, годы</t>
  </si>
  <si>
    <t>Источник финансирования</t>
  </si>
  <si>
    <t>Ответственный за выполнение мероприятия</t>
  </si>
  <si>
    <t>1.1.</t>
  </si>
  <si>
    <t>2.3.</t>
  </si>
  <si>
    <t>Средства бюджетов городского округа Щёлково</t>
  </si>
  <si>
    <t>Основное мероприятие 01. Обеспечение выполнения функций муниципальных музеев</t>
  </si>
  <si>
    <t>Средства бюджета Московской области</t>
  </si>
  <si>
    <t>Средства бюджета городского округа Щёлково</t>
  </si>
  <si>
    <t>МБУК ГОЩ «ЩЦБ»</t>
  </si>
  <si>
    <t>3.</t>
  </si>
  <si>
    <t>Основное мероприятие 01. Организация библиотечного обслуживания населения муниципальными библиотеками Московской области</t>
  </si>
  <si>
    <t>1.2.</t>
  </si>
  <si>
    <t>1.3.</t>
  </si>
  <si>
    <t xml:space="preserve">Мероприятие 01.03. Государственная поддержка отрасли культуры (модернизация библиотек в части комплектования книжных фондов муниципальных общедоступных библиотек) </t>
  </si>
  <si>
    <t>Основное мероприятие А1. Федеральный проект «Культурная среда»</t>
  </si>
  <si>
    <t xml:space="preserve">Мероприятие А1.01. Создание модельных муниципальных библиотек
</t>
  </si>
  <si>
    <t>МАУК ГОЩ «Театрально-концертный центр «Щёлковский театр»</t>
  </si>
  <si>
    <t xml:space="preserve">Мероприятие 01.04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
</t>
  </si>
  <si>
    <t>1.4.</t>
  </si>
  <si>
    <t>4.1.</t>
  </si>
  <si>
    <t>Основное мероприятие 04.Обеспечение функций культурно-досуговых учреждений</t>
  </si>
  <si>
    <t>4.</t>
  </si>
  <si>
    <t xml:space="preserve">Мероприятие 04.01
Расходы на обеспечение деятельности (оказание услуг) муниципальных учреждений - культурно-досуговые учреждения
</t>
  </si>
  <si>
    <t>МБУК ГОЩ «Медвежье-Озерская централизованная клубная система»</t>
  </si>
  <si>
    <t>4.2.</t>
  </si>
  <si>
    <t>5.</t>
  </si>
  <si>
    <t>5.1.</t>
  </si>
  <si>
    <t xml:space="preserve">Мероприятие 05.04. Проведение капитального ремонта, текущего ремонта и благоустройство территорий культурно-досуговых учреждений культуры
</t>
  </si>
  <si>
    <t>Основное мероприятие 01. Создание доступной среды</t>
  </si>
  <si>
    <t xml:space="preserve">Основное мероприятие 01.
Создание условий для реализации полномочий органов местного самоуправления
</t>
  </si>
  <si>
    <t>Мероприятие 01.01. Обеспечение деятельности муниципальных органов - учреждения в сфере культуры</t>
  </si>
  <si>
    <t>Мероприятие 01.02. Мероприятия в сфере культуры</t>
  </si>
  <si>
    <t>Комитет по культуре и туризму Администрации городского округа Щёлково</t>
  </si>
  <si>
    <t>Утверждена</t>
  </si>
  <si>
    <t xml:space="preserve">постановлением Администрации </t>
  </si>
  <si>
    <t xml:space="preserve">городского округа Щёлково </t>
  </si>
  <si>
    <t>от __________ № __________</t>
  </si>
  <si>
    <t xml:space="preserve">Список изменяющих документов: </t>
  </si>
  <si>
    <t xml:space="preserve"> </t>
  </si>
  <si>
    <t>Срок реализации муниципальной программы 2023-2027 годы</t>
  </si>
  <si>
    <t>Координатор муниципальной программы</t>
  </si>
  <si>
    <t>Заместитель Главы Администрации по социальной политике городского округа Щёлково</t>
  </si>
  <si>
    <t>Муниципальный заказчик муниципальной программы</t>
  </si>
  <si>
    <t>Цели муниципальной программы</t>
  </si>
  <si>
    <t>1.Обеспечение доступности населения городского округа Щёлково к культурным ценностям и удовлетворение культурных потребностей граждан.</t>
  </si>
  <si>
    <t>2.Повышение качества услуг в сфере культуры городского округа Щёлково</t>
  </si>
  <si>
    <t>3.Реализация достижения  показателей, предусмотренных в Указах Президента Российской Федерации.</t>
  </si>
  <si>
    <t>Перечень подпрограмм</t>
  </si>
  <si>
    <t>Подпрограмма IV «Развитие профессионального искусства, гастрольно-концертной и культурно-досуговой деятельности, кинематографии Московской области»</t>
  </si>
  <si>
    <t>Подпрограмма VIII «Обеспечивающая подпрограмма»</t>
  </si>
  <si>
    <t>Расходы (тыс.руб.)</t>
  </si>
  <si>
    <t>Источник финансирования муниципальной программы, в том числе по годам:</t>
  </si>
  <si>
    <t>Всего, в том числе по годам:</t>
  </si>
  <si>
    <t>Средства городского округа Щёлково</t>
  </si>
  <si>
    <t>Внебюджетные источники</t>
  </si>
  <si>
    <t xml:space="preserve">    Разработка Программы обусловлена необходимостью формирования условий для обеспечения доступности к культурному досугу всем категориям населения городского округа Щёлково по месту жительства, независимо от возраста. </t>
  </si>
  <si>
    <t xml:space="preserve">     Приоритетным в реализации Программы является обеспечение конституционных прав граждан на получение качественных услуг в сфере культуры, их общедоступность, а также формирование художественных и эстетических вкусов жителей. </t>
  </si>
  <si>
    <t xml:space="preserve">     Масштаб культурно-массовой и досуговой работы, разнообразие направлений деятельности творческих коллективов требуют улучшения условий оказания услуг и материально-технической базы учреждений культуры, поиск инновационных методов работы. В этой связи Программа носит комплексный характер и обеспечивает последовательность в реализации системы мер по реализации государственной политики в сфере культуры, направленной на создание правовых, экономических и организационных условий для всестороннего, гармоничного развития личности, поддержки творчески одарённых детей и молодежи, коллективов народного творчества в целях повышения социального благополучия населения городского округа Щёлково.</t>
  </si>
  <si>
    <t>2. Цели Программы.</t>
  </si>
  <si>
    <t>2.Повышение качества услуг в сфере культуры в городского округа Щёлково.</t>
  </si>
  <si>
    <t>3.Реализация достижения  показателей, предусмотренных в Указах Президента Российской Федерации, обращениях Губернатора Московской области.</t>
  </si>
  <si>
    <t xml:space="preserve">     </t>
  </si>
  <si>
    <t>Паспорт Муниципальной программы городского округа Щёлково «Культура и туризм»</t>
  </si>
  <si>
    <t>Подпрограмма II. «Развитие музейного дела»</t>
  </si>
  <si>
    <t>Подпрограмма III. «Развитие библиотечного дела»</t>
  </si>
  <si>
    <t>Подпрограмма IV «Развитие профессионального искусства, гастрольно-концертной и культурно-досуговой деятельности, кинематографии»</t>
  </si>
  <si>
    <t>Подпрограмма V «Укрепление материально-технической базы муниципальных учреждений культуры»</t>
  </si>
  <si>
    <t xml:space="preserve">Подпрограмма VIII «Обеспечивающая подпрограмма»   </t>
  </si>
  <si>
    <t>Муниципальный заказчик подпрограммы</t>
  </si>
  <si>
    <t>Источники финансирования подпрограммы,в том числе по годам:</t>
  </si>
  <si>
    <t>Главный распорядитель бюджетных средств: Комитет по культуре и туризму Администрации городского округа Щёлково</t>
  </si>
  <si>
    <t>Расходы (тыс. рублей)</t>
  </si>
  <si>
    <t>Всего</t>
  </si>
  <si>
    <t>Всего,  в том числе:</t>
  </si>
  <si>
    <t xml:space="preserve">Средства бюджета городского округа Щёлково  </t>
  </si>
  <si>
    <t>Паспорт Подпрограммы II. «Развитие музейного дела»</t>
  </si>
  <si>
    <t>Паспорт подпрограммы III  «Развитие библиотечного дела»</t>
  </si>
  <si>
    <t>Паспорт подпрограммы IV «Развитие профессионального искусства, гастрольно-концертной и культурно-досуговой деятельности, кинематографии»</t>
  </si>
  <si>
    <t>Паспорт подпрограммы V «Укрепление материально-технической базы муниципальных учреждений культуры»</t>
  </si>
  <si>
    <t>Паспорт подпрограммы VIII «Обеспечивающая подпрограмма»</t>
  </si>
  <si>
    <t>Подпрограмма III.  «Развитие библиотечного дела»</t>
  </si>
  <si>
    <t xml:space="preserve">           В городском округе Щёлково расположена МБУ ГОЩ "Щёлковская центральная библиотека", в состав которой входят 1 центральная библиотека и 21 структурное подразделение (из них 9  - сельские) . В общедоступных библиотеках городского округа Щёлково число посещений составляет более 335 тыс. человек.  Все библиотеки городского округа Щёлково имеют компьютерную технику, подключены к  сети Интернет, оснащены современной программой ИРБИС. Это позволило библиотекам выполнять муниципальные услуги в электронном виде по предоставлению доступа к справочно-поисковому аппарату и оцифрованным изданиям. Продолжается введение электронного читательского билета в филиалах библиотек. Библиотеки осуществляет информационно-просветительскую деятельность, проводят мероприятия, направленные на популяризацию чтения, патриотическое и нравственно-эстетическое воспитание жителей округа.</t>
  </si>
  <si>
    <r>
      <t xml:space="preserve">      В учреждениях культуры накоплен положительный опыт проведения международных областных, межрегиональных и районных   мероприятий, многие из которых стали «визитной карточкой» городского округа Щёлково. Международный фестиваль музыкального искусства «Звездный», областной конкурс вокального искусства «Алябьевский соловей», районный конкурс хореографического искусства «Щёлковский перепляс» и другие.  Также осуществляется деятельность клубных формирований, многие из которых имеют звание «Народный» и «Образцовый</t>
    </r>
    <r>
      <rPr>
        <b/>
        <sz val="14"/>
        <rFont val="Times New Roman"/>
        <family val="1"/>
        <charset val="204"/>
      </rPr>
      <t xml:space="preserve">», </t>
    </r>
    <r>
      <rPr>
        <sz val="14"/>
        <rFont val="Times New Roman"/>
        <family val="1"/>
        <charset val="204"/>
      </rPr>
      <t>проводятся различные выставки, осуществляется показ концертов и спектаклей на платной и бесплатной основе и многое другое.</t>
    </r>
  </si>
  <si>
    <r>
      <t xml:space="preserve">       </t>
    </r>
    <r>
      <rPr>
        <sz val="14"/>
        <rFont val="Times New Roman"/>
        <family val="1"/>
        <charset val="204"/>
      </rPr>
      <t>Первоочередная задача заключается в сохранении и развитии лучших традиций российского репертуарного театра. Его основа-создание новых постановок. Это требует материально-технических ресурсов:  постройка декораций, пошив костюмов, закупка необходимого светового и звукового оборудования.</t>
    </r>
  </si>
  <si>
    <r>
      <t xml:space="preserve">       </t>
    </r>
    <r>
      <rPr>
        <sz val="14"/>
        <rFont val="Times New Roman"/>
        <family val="1"/>
        <charset val="204"/>
      </rPr>
      <t>Укрепление материально-технической базы учреждений культуры способствует привлечению в муниципальные учреждения культуры большего количества посетителей всех социально-демографических групп, удовлетворению их актуальных потребностей в активном творческом досуге, в полноценном отдыхе и развлечениях, в самореализации и развитии личности. Первоочередная задача заключается в сохранении и развитии культурно-досуговых учреждений.  Это требует материально-технических ресурсов:  постройка декораций, пошив костюмов, закупка необходимого светового и звукового оборудования.</t>
    </r>
  </si>
  <si>
    <t xml:space="preserve">Основное мероприятие 01. Обеспечение функций театрально-концертных учреждений, муниципальных учреждений культуры Московской области
</t>
  </si>
  <si>
    <t>Приложение 1 к Программе</t>
  </si>
  <si>
    <t>Тип показателя</t>
  </si>
  <si>
    <t xml:space="preserve">Единица   измерения     </t>
  </si>
  <si>
    <t>Базовое значение на начало реализации подпрограммы</t>
  </si>
  <si>
    <t xml:space="preserve"> 2.1.</t>
  </si>
  <si>
    <t>Отраслевой показатель</t>
  </si>
  <si>
    <t>процент</t>
  </si>
  <si>
    <t>3.1.</t>
  </si>
  <si>
    <t>человек</t>
  </si>
  <si>
    <t>3.2.</t>
  </si>
  <si>
    <t xml:space="preserve"> -</t>
  </si>
  <si>
    <t>тыс. единиц</t>
  </si>
  <si>
    <t xml:space="preserve"> - </t>
  </si>
  <si>
    <t>4.3.</t>
  </si>
  <si>
    <t xml:space="preserve">Региональный проект 
«Творческие люди Подмосковья»
</t>
  </si>
  <si>
    <t>единица</t>
  </si>
  <si>
    <t xml:space="preserve">процент </t>
  </si>
  <si>
    <t xml:space="preserve">Целевой показатель 1
Цифровизация музейных фондов
</t>
  </si>
  <si>
    <t>Подпрограмма III «Развитие библиотечного дела»</t>
  </si>
  <si>
    <t xml:space="preserve">единица     </t>
  </si>
  <si>
    <t>3.3.</t>
  </si>
  <si>
    <t>Целевой показатель 1. Макропоказатель подпрограммы.
Обеспечение роста числа пользователей муниципальных библиотек Московской области</t>
  </si>
  <si>
    <t>Региональный проект «Культурная среда Подмосковья»</t>
  </si>
  <si>
    <t>2027год</t>
  </si>
  <si>
    <t xml:space="preserve">Целевой показатель 8
Количество граждан, принимающих участие в добровольческой деятельности
</t>
  </si>
  <si>
    <t>Единица измерения</t>
  </si>
  <si>
    <t>Источники получения информации</t>
  </si>
  <si>
    <t>Периодичность предоставления</t>
  </si>
  <si>
    <t>2.1.</t>
  </si>
  <si>
    <t>Форма федерального статистического наблюдения № 6-НК «Сведения об общедоступной (публичной) библиотеке»</t>
  </si>
  <si>
    <t xml:space="preserve">В соответствии с методикой, утвержденной Постановлением Правительства РФ от 03.04.2021 № 542 «Об оценке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Федерации»
I(t) = A(t) + B(t) + C(t) + D(t) + E(t) + F(t) + G(t) + H(t) + J(t) + K(t) + L(t) + M(t) + N(t),
где:
I(t) - суммарное число посещений культурных мероприятий;
A(t) - число посещений библиотек;
B(t) - число посещений культурно-массовых мероприятий учреждений культурно-досугового типа и иных организаций;
C(t) - число посещений музеев;
D(t) - число посещений театров;
E(t) - число посещений парков культуры и отдыха;
F(t) - число посещений концертных организаций и самостоятельных коллективов;
G(t) - число посещений цирков;
H(t) - число посещений зоопарков;
J(t) - число посещений кинотеатров;
K(t) - число обращений к цифровым ресурсам в сфере культуры, которое определяется по данным счетчика «Цифровая культура» (Единое информационное пространство в сфере культуры). В разрезе субъекта Российской Федерации учитывается число обращений к цифровым ресурсам данного субъекта;
L(t) - число посещений культурных мероприятий, проводимых детскими школами искусств по видам искусств;
M(t) - число посещений культурных мероприятий, проводимых профессиональными образовательными организациями;
N(t) - число посещений культурных мероприятий, проводимых образовательными организациями высшего образования;
t - отчетный период.
В соответствии с методикой, утвержденной Постановлением Правительства РФ от 03.04.2021 № 542 «Об оценке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Федерации»
I(t) = A(t) + B(t) + C(t) + D(t) + E(t) + F(t) + G(t) + H(t) + J(t) + K(t) + L(t) + M(t) + N(t),
где:
I(t) - суммарное число посещений культурных мероприятий;
A(t) - число посещений библиотек;
B(t) - число посещений культурно-массовых мероприятий учреждений культурно-досугового типа и иных организаций;
C(t) - число посещений музеев;
D(t) - число посещений театров;
E(t) - число посещений парков культуры и отдыха;
F(t) - число посещений концертных организаций и самостоятельных коллективов;
G(t) - число посещений цирков;
H(t) - число посещений зоопарков;
J(t) - число посещений кинотеатров;
K(t) - число обращений к цифровым ресурсам в сфере культуры, которое определяется по данным счетчика «Цифровая культура» (Единое информационное пространство в сфере культуры). В разрезе субъекта Российской Федерации учитывается число обращений к цифровым ресурсам данного субъекта;
L(t) - число посещений культурных мероприятий, проводимых детскими школами искусств по видам искусств;
M(t) - число посещений культурных мероприятий, проводимых профессиональными образовательными организациями;
N(t) - число посещений культурных мероприятий, проводимых образовательными организациями высшего образования;
t - отчетный период.
</t>
  </si>
  <si>
    <t xml:space="preserve">Источниками информации служат данные организаций, подтвержденные отчетами билетно-кассовых систем, бухгалтерии, данными общедоступных интернет-сервисов, сводные данные Министерства культуры Московской области, Министерства образования Московской области, Министерства благоустройства Московской области, иных государственных органов исполнительной власти и органов местного самоуправления, курирующих деятельность организаций (учреждений), которые проводят культурные мероприятия, в том числе:
АИС «Статистическая отчетность отрасли» - автоматизированная информационная система Министерства культуры Российской Федерации;
АИС «Единое информационное пространство в сфере культуры» - автоматизированная информационная система Министерства культуры Российской Федерации;
ЕАИС - единая федеральная автоматизированная информационная система сведений о показах фильмов в кинозалах Министерства культуры Российской Федерации;
ЕГИС «Информационно-аналитическая система» - единая государственная информационная система Министерства просвещения Российской Федерации;
ИАС «Мониторинг» - информационная аналитическая система Министерства науки и высшего образования Российской Федерации
</t>
  </si>
  <si>
    <t>Квартальная</t>
  </si>
  <si>
    <t>Региональный проект 
«Творческие люди Подмосковья»</t>
  </si>
  <si>
    <t>Количество граждан Московской области, зарегистрированных на единой информационной системе в сфере развития добровольчества (волонтерства) DOBRO.RU и принимающих участие в добровольческой (волонтерской) деятельности по направлению «Культура и искусство»</t>
  </si>
  <si>
    <t>Формируется на основании информации, размещенной в  единой информационной системе в сфере развития добровольчества (волонтерства) DOBRO.RU</t>
  </si>
  <si>
    <t>Целевой показатель 8
Количество граждан, принимающих участие в добровольческой деятельности</t>
  </si>
  <si>
    <t>Мероприятие 01.01 Расходы на обеспечение деятельности (оказание услуг) муниципальных учреждений – библиотеки</t>
  </si>
  <si>
    <t>Поставка литературы различного содержания для комплектования библиотечных фондов, штука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</si>
  <si>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(%)</t>
  </si>
  <si>
    <t>Приобретено фондовое, реставрационное и экспозиционное оборудование в муниципальных музеях Московской области, (ед.)</t>
  </si>
  <si>
    <t>Проведены праздничные и культурно-массовыхмероприятия, фестивали, конкурсы,  (ед.)</t>
  </si>
  <si>
    <t>Созданы новые постановки и (или)  улучшено материально-техническое оснащение профессиональных репертуарных театров, находящихся в населенных пунктах с численностью населения до 300 тысяч человек, (ед.)</t>
  </si>
  <si>
    <t>Проведена модернизация (развитие) материально-технической базы муниципальных театрально-концертных организаций и учреждения культуры, осуществляющих демонстрацию кинофильмов, кинопрокат, развитие киноискусства, (ед.)</t>
  </si>
  <si>
    <t>Проведен капитальный ремонт, текущий ремонт и благоустройство территорий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(ед.)</t>
  </si>
  <si>
    <t>Оборудованы в соответствии с требованиями доступности для инвалидов и других маломобильных групп населения объекты организаций культуры (ед.)</t>
  </si>
  <si>
    <t>Перечень мероприятий подпрограмма II «Развитие музейного дела»</t>
  </si>
  <si>
    <t>Перечень мероприятий подпрограммы III «Развитие библиотечного дела»</t>
  </si>
  <si>
    <t xml:space="preserve">Перечень мероприятий подпрограммы IV «Развитие профессионального искусства, гастрольно-концертной и культурно-досуговой деятельности, кинематографии»
</t>
  </si>
  <si>
    <t xml:space="preserve">Перечень мероприятий подпрограммы V «Укрепление материально-технической базы муниципальных учреждений культуры»
</t>
  </si>
  <si>
    <t xml:space="preserve">Перечень мероприятий подпрограммы VIII «Обеспечивающая подпрограмма»
</t>
  </si>
  <si>
    <t xml:space="preserve">     При отсутствии финансирования продолжится тенденция снижения качества сохранности музейных фондов в  муниципальных музеях Московской области, продолжится тенденция снижения качества услуг для населения Московской области, что особенно отразится на людях, проживающих в сельской местности; снизятся темпы развития экспозиционно-выставочной деятельности; библиотеки Московской области не будут соответствовать современным стандартам; отсутствие поддержки в сфере культуры профессиональных творческих организаций театрально-концертной сферы приведет к снижению качества и количества оказываемых услуг, что скажется на уровне удовлетворенности населения услугами театрально-концертных организаций; при отсутствии финансирования на обновление репертуара и содержание высококвалифицированного художественно-артистического персонала снизится конкурентоспособность театров и концертных организаций; стагнация культурно-массовых мероприятий отразится в целом на состоянии культуры, образования и соответственно интеллектуальной жизни региона; организация данных мероприятий, особенно в региональном масштабе, невозможна без бюджетного финансирования.</t>
  </si>
  <si>
    <t>Краткая характеристика подпрограмм</t>
  </si>
  <si>
    <t>1. Подпрограмма II «Развитие музейного дела». Приобретение культурных ценностей, реставрация музейных предметов, создание музейных выставок и экспозиций, приобретение фондового, реставрационного и экспозиционного оборудования, проведение капитального ремонта, текущего ремонта и благоустройство территорий в муниципальных музеях Московской области</t>
  </si>
  <si>
    <t>2. Подпрограмма III «Развитие библиотечного дела». Организация библиотечного обслуживания населения, комплектование книжных фондов актуальными изданиями, развития литературного творчества и популяризации чтения</t>
  </si>
  <si>
    <t>3. Подпрограмма IV «Развитие профессионального искусства, гастрольно-концертной и культурно-досуговой деятельности, кинематографии». Обеспечение функций муниципальных театрально-концертных учреждений Московской области, проведение праздничных и культурно-массовых мероприятий, творческих проектов муниципального значения в сфере культуры</t>
  </si>
  <si>
    <t>4. Подпрограмма V «Укрепление материально-технической базы муниципальных учреждений культуры». Модернизация материально-технической базы учреждений культуры для создания комфортных условий развития народного творчества, творческой самореализации граждан и предоставления услуг населению в сфере культуры</t>
  </si>
  <si>
    <t>1. Краткая  характеристика сферы реализации муниципальной программы.</t>
  </si>
  <si>
    <t>2. Инерционный прогноз развития</t>
  </si>
  <si>
    <t xml:space="preserve"> 3.Состав, форма и сроки представления отчетности о ходе реализации мероприятий Программы.</t>
  </si>
  <si>
    <t xml:space="preserve">     Одной из основных проблем в сфере культуры является износ материально-технической базы муниципальных учреждений сферы культуры Московской области. Это препятствует воплощению творческих замыслов, снижает качество услуг культуры. Сегодня эта проблема решается за счет капитального ремонта и переоборудования существующих зданий и помещений, а также проведения текущего ремонта.  Значительная доля музеев нуждается в укреплении материально-технической базы и оборудовании для проведения реставрационных работ</t>
  </si>
  <si>
    <t xml:space="preserve">     В настоящее время перед сферой культуры остро стоит вопрос отсутствия высококвалифицированных кадров. Необходимы изменения как административно-управленческого состава, так и театральных трупп. Среди художественных руководителей необходимо привлечение знаковых артистов Российской Федерации. </t>
  </si>
  <si>
    <t xml:space="preserve">     Основная цель государственной программы - создание условий для реализации каждым человеком его творческого потенциала; обеспечение равного доступа граждан к знаниям, информации, культурным ценностям, архивным документам, повышение качества жизни населения Московской области путем развития услуг в сфере культуры.</t>
  </si>
  <si>
    <t>Наименование целевых показателей</t>
  </si>
  <si>
    <t>Планируемое значение по годам реализации подпрограмм</t>
  </si>
  <si>
    <t>Номер подпрограммы, мероприятий, оказывающих влияние на достижение показателя</t>
  </si>
  <si>
    <t>Ответственный за достижения показателя</t>
  </si>
  <si>
    <t>Комитет по культуре и туризму Администрации городского поселения Щёлково</t>
  </si>
  <si>
    <t>2, 01.01</t>
  </si>
  <si>
    <t>3, 01.02</t>
  </si>
  <si>
    <t>3, А1.01</t>
  </si>
  <si>
    <t xml:space="preserve">4, 01.02
</t>
  </si>
  <si>
    <t>5, 01.01</t>
  </si>
  <si>
    <t xml:space="preserve"> Целевые показатели муниципальной программы «Культура и туризм»</t>
  </si>
  <si>
    <t>Тип целевого показателя</t>
  </si>
  <si>
    <t>Количество переоснащенных муниципальных библиотек по модельному стандарту, ед.</t>
  </si>
  <si>
    <t>Государственный каталог Музейного фонда Российской Федерации</t>
  </si>
  <si>
    <t xml:space="preserve">Плановое значение - плановое количество музейного фонда планируемого к переводу в электронный вид в отчетном году (не нарастающим итогом)
Итоговое значение - фактическое количество музейного фонда переведенного в электронный вид в отчетном году (не нарастающим итогом)
</t>
  </si>
  <si>
    <t>Число пользователей библиотек</t>
  </si>
  <si>
    <t xml:space="preserve">Показатель рассчитывается по формуле: 
Ддо = Nипо/ Nоко*100%,
 где: 
Ддо - доля приоритетных объек-тов, доступных для инвалидов и других маломобильных групп населения в сфере культуры и дополнительного образования сферы культуры, в общем количе-стве приоритетных объектов в сфере культуры и дополнительно-го образования сферы культуры в Московской области; 
Nипо - количество доступных для инвалидов и других маломобиль-ных групп населения приоритет-ных объектов в сфере культуры и дополнительного образования сферы культуры; 
Nоко - общее количество приори-тетных объектов в сфере культу-ры и дополнительного образова-ния сферы культуры в Москов-ской области 
</t>
  </si>
  <si>
    <t xml:space="preserve">Реестр приоритетных объектов в сфере культуры и дополнитель-ного образования сферы куль-туры, а также результаты прове-денной паспортизации объектов культуры в Московской области </t>
  </si>
  <si>
    <t>штука</t>
  </si>
  <si>
    <t>Муниципальные библиотеки Московской области(юридические лица), обновившие книжный фонд, (ед.)</t>
  </si>
  <si>
    <t>2.2.</t>
  </si>
  <si>
    <t>3.4.</t>
  </si>
  <si>
    <t>4.4.</t>
  </si>
  <si>
    <t>4.5.</t>
  </si>
  <si>
    <t>4.6.</t>
  </si>
  <si>
    <t>4.7.</t>
  </si>
  <si>
    <t>8.1.</t>
  </si>
  <si>
    <t>8.2.</t>
  </si>
  <si>
    <t>Отчет об исполнении бюджета</t>
  </si>
  <si>
    <t>4.8.</t>
  </si>
  <si>
    <t>Количество литературы различного содержания для комплектования библиотечных фондов, штука</t>
  </si>
  <si>
    <t>Проведены праздничные и культурно-массовые мероприятия, фестивали, конкурсы,  (ед.)</t>
  </si>
  <si>
    <t>Утверждена постановлением Администрации городского округа Щёлково от 05.12.2022 № 3851</t>
  </si>
  <si>
    <t>Основное мероприятие А2 Федеральный проект «Творческие люди»</t>
  </si>
  <si>
    <t xml:space="preserve">Мероприятие A2.03
Государственная поддержка лучших сельских учреждений культуры и лучших работников сельских учреждений культуры
</t>
  </si>
  <si>
    <t>Оказана государственная поддержка лучшим работникам сельских учреждений культуры (человек)</t>
  </si>
  <si>
    <t>Оказана государственная поддержка лучшим сельским учреждениям культуры (единица)</t>
  </si>
  <si>
    <t xml:space="preserve">         Муниципальная программа городского округа Щёлково «Культура и туризм» (далее – Программа) реализует согласно требования Федерального Закона от 6 октября 2003г. N 131 «Об общих принципах организации местного самоуправления в Российской Федерации», приказа Министерства культуры и массовых коммуникаций Российской Федерации от 25.05.2006 г. N 229 «Об утверждении методических указаний по реализации вопросов местного значения в сфере культуры городских и сельских поселений, муниципальных районов и методических рекомендаций по сосданию условий для развития местного традиционного народного художественного творчества» и разработана на основе нормативных правовых актов городского округа Щёлково в сфере культуры. Программа разработана в качестве метода осуществления программно-целевого управления в сфере культуры городского округа Щёлково.</t>
  </si>
  <si>
    <t>Постановление администрации городского округа Щёлково от 14.03.2023 № 801</t>
  </si>
  <si>
    <t>Средства Федерального бюджета</t>
  </si>
  <si>
    <t xml:space="preserve">Средства Федерального бюджета </t>
  </si>
  <si>
    <t>Источником информации служат данные, полученные от муниципальных учреждений (библиотек)</t>
  </si>
  <si>
    <t>4.9.</t>
  </si>
  <si>
    <t>Созданы новые постановки и (или) улучшено материально-техническое оснащение профессиональных репертуарных театров, находящихся в населенных пунктах с численностью населения до 300 тысяч человек , (ед.)</t>
  </si>
  <si>
    <t>Целевой показатель 6
Доля приоритетных объектов, доступных для инвалидов и других маломобильных групп населения в сфере культуры и дополнительного образования сферы культуры, в общем количестве приоритетных объектов в сфере культуры и дополнительного образования сферы культуры в Московской области</t>
  </si>
  <si>
    <t>МАУК ГОЩ "ЦДК"</t>
  </si>
  <si>
    <t>Подпрограмма VI «Развитие образования в сфере культуры»</t>
  </si>
  <si>
    <t>6. Подпрограмма VIII «Обеспечивающая подпрограмма». Обеспечение эффективного выполнения функций и полномочий органов местного самоуправления в сфере культуры и туризма</t>
  </si>
  <si>
    <t>5. Подпрограмма VI «Развитие образования в сфере культуры». Реализации прав граждан на получение профессионального образования, обеспечение мер социальной поддержки обучающихся в подведомственных образовательных организациях, укрепление материально-технической базы образовательных организаций сферы культуры</t>
  </si>
  <si>
    <t>Паспорт подпрограммы VI «Развитие образования в сфере культуры»</t>
  </si>
  <si>
    <t xml:space="preserve">     На основании постановления Администрации городского округа Щёлково от 13.04.2023 № 1324 "Об изменении подведомственности муниципальных учреждений дополнительного образования" переданы Комитету по культуре и туризму Администрации городского округа Щёлково следующие муниципальные учреждения: МБУДО Детская музыкальная школа ГОЩ, МБУДО Фряновская детская школа искусств ГОЩ, МАУДО Детская школа искусств им. Ю.А. Розума ГОЩ, МБУДО Медвежье-Озёрская детская школа искусств ГОЩ, МАУДО Детская художественная школа ГОЩ, МБУДО Детская хореографическая школа ГОЩ. </t>
  </si>
  <si>
    <t xml:space="preserve">     Реализация муниципальной программы в учреждениях дополнительного образования будет способствовать повышению качества образования подрастающего поколения, росту удовлетворенности граждан, укреплению социальной стабильности в обществе, усилению конкурентностпособности городского округа Щёлково.</t>
  </si>
  <si>
    <t>6.1.</t>
  </si>
  <si>
    <t>Целевой показатель 1. Доля детей в возрасте от 5 до 18 лет, охваченных дополнительным образованием сферы культуры</t>
  </si>
  <si>
    <t xml:space="preserve">6. 01 01, 6. 02. 01, 6.02.02 </t>
  </si>
  <si>
    <t>Годовой</t>
  </si>
  <si>
    <t xml:space="preserve">Дд = Кддо/ Кд х 100,
где:
Дд - доля детей в возрасте от 5 до 18 лет, охваченных дополнительным образованием сферы культуры 
Кддо – количество детей, охваченных дополнительным образованием сферы культуры
Кд  - численность детей в возрасте от 5 до 18 лет
</t>
  </si>
  <si>
    <t>Форма федерального статистического наблюдения № 1-ДШИ «Сведения о детской музыкальной, художественной, хореографической школе и школе искусств»</t>
  </si>
  <si>
    <t>Перечень мероприятий подпрограммы VI «Развитие образования в сфере культуры»</t>
  </si>
  <si>
    <t xml:space="preserve">Основное мероприятие 01
Обеспечение функций муниципальных организаций дополнительного образования сферы культуры
</t>
  </si>
  <si>
    <t>Основное мероприятие 07. Обеспечение функций муниципальных учреждений культуры Московской области</t>
  </si>
  <si>
    <t>Мероприятие 7.1. Сохранение достигнутого уровня заработной платы работников муниципальных учреждений культуры.</t>
  </si>
  <si>
    <t>Постановление администрации городского округа Щёлково от 03.07.2023 № 2401</t>
  </si>
  <si>
    <t>Мероприя 01.04. Сохранение достигнутого уровня заработной платы работников муниципальных учреждений культуры</t>
  </si>
  <si>
    <t>3.5.</t>
  </si>
  <si>
    <t>Целевой показатель 3
Количество переоснащенных муниципальных библиотек по модельному стандарту</t>
  </si>
  <si>
    <t>Исполнение сметы Комитета по культуре и туризму Администрации городского округа Щёлково, (%)</t>
  </si>
  <si>
    <t>Постановление администрации городского округа Щёлково от 29.09.2023 № 3611</t>
  </si>
  <si>
    <t>Мероприятие 03.01 Модернизация (развитие) материально-технической базы муниципальных музеев</t>
  </si>
  <si>
    <t>Мероприятие 03.02 Проведение капитального ремонта, текущего ремонта и благоустройство территорий муниципальных музеев</t>
  </si>
  <si>
    <t xml:space="preserve">Мероприятие 02.02 
Проведение капитального ремонта, текущего ремонта и благоустройство территорий муниципальных библиотек
</t>
  </si>
  <si>
    <t>6.</t>
  </si>
  <si>
    <t>МАУК ГОЩ "Дирекция парков"</t>
  </si>
  <si>
    <t>Итого 2024 год</t>
  </si>
  <si>
    <t xml:space="preserve"> 2023 год</t>
  </si>
  <si>
    <t>Проведена модернизация (развитие) материально-технической базы организаций дополнительного образования сферы культуры, (ед.)</t>
  </si>
  <si>
    <t>Проведен капиталный ремонт, текущий ремонт в организациях дополнительного образования сферы культуры, (ед.)</t>
  </si>
  <si>
    <t>Проведены работы по капитальному ремонту, текущему ремонту, техническому переоснащению и благоустройству территорий в муниципальных музеях Московской области, (ед.)</t>
  </si>
  <si>
    <t>2.</t>
  </si>
  <si>
    <t xml:space="preserve">Мероприятие 05.02. Модернизация (развитие) материально-технической базы культурно-досуговых учреждений культуры
</t>
  </si>
  <si>
    <t xml:space="preserve"> МАУК ГОЩ «Центральный Дворец культуры», МАУК ГОЩ «ДК им В.П.Чкалова», МБУК ГОЩ «Централизованная клубная система Фряново», МБУ ГОЩ КДЦ «Дом офицеров», МБУК ГОЩ «Медвежье-Озерская централизованная клубная система», МБУК ГОЩ Центр культуры и досуга «Гребнево», МБУК ГОЩ «Литвиновская централизованная клубная система», МБУК ГОЩ «Огудневская централизованная клубная система»</t>
  </si>
  <si>
    <t xml:space="preserve"> МАУК ГОЩ «Центральный Дворец культуры», МБУК ГОЩ «Централизованная клубная система Фряново», МБУК ГОЩ "Медвежье-Озерская централизованная клубная система", МБУК ГОЩ Центр культуры и досуга «Гребнево»</t>
  </si>
  <si>
    <t>МБУДО Детская музыкальная школа ГОЩ, МБУДО Фряновская детская школа искусств ГОЩ, МАУДО Детская школа искусств им. Ю.А. Розума ГОЩ, МБУДО Медвежье-Озёрская детская школа искусств ГОЩ, МАУДО Детская художественная школа ГОЩ</t>
  </si>
  <si>
    <t>Постановление администрации городского округа Щёлково от 18.01.2024 № 64</t>
  </si>
  <si>
    <t>МБУДО Детская хореографическая школа ГОЩ, МБУДО Детская музыкальная школа ГОЩ, МАУДО Детская школа искусств им. Ю.А. Розума ГОЩ, МБУДО Медвежье-Озёрская детская школа искусств ГОЩ</t>
  </si>
  <si>
    <t>МБУК ГОЩ «Централизованная клубная система Фряново», МБУК ГОЩ Центр культуры и досуга «Гребнево», МАУК ГОЩ «Центральный Дворец культуры», МАУК ГОЩ "Дирекция парков"</t>
  </si>
  <si>
    <t>Осуществлена поставка товаров, работ, услуг в целях модернизации (развития) материально-технической базы муниципальных библиотек Московской области, (ед.)</t>
  </si>
  <si>
    <t>Осуществлена поставка товаров, работ, услуг в целях модернизации (развития) материально-технической базы муниципальных музеев, (ед.)</t>
  </si>
  <si>
    <t>Проведена модернизация (развитие) материально-технической базы муниципальных  театрально-концертных организаций и учреждения культуры, осуществляющих демонстрацию кинофильмов, кинопрокат, развитие киноискусства, (ед.)</t>
  </si>
  <si>
    <t xml:space="preserve">Мероприятие 01.01. Расходы на обеспечение деятельности (оказание услуг) муниципальных учреждений - театрально-концертные организации
</t>
  </si>
  <si>
    <t xml:space="preserve">Мероприятие 01.02. Мероприятия в сфере культуры
</t>
  </si>
  <si>
    <t xml:space="preserve">Мероприятие 04.02. Мероприятия в сфере культуры
</t>
  </si>
  <si>
    <t xml:space="preserve">Мероприятие 06.01. Расходы на обеспечение деятельности (оказание услуг) муниципальных учреждений - парк культуры и отдыха
</t>
  </si>
  <si>
    <t>Мероприятие 01.01. Создание доступной среды в муниципальных учреждениях культуры</t>
  </si>
  <si>
    <t xml:space="preserve">Мероприятие 01.01. Расходы на обеспечение деятельности (оказание услуг) муниципальных организаций дополнительного образования сферы культуры
</t>
  </si>
  <si>
    <t xml:space="preserve">Мероприятие 03.01. Модернизация (развитие) материально-технической базы организаций дополнительного образования сферы культуры
</t>
  </si>
  <si>
    <t xml:space="preserve">Мероприятие 03.02. Проведение капитального ремонта, текущего ремонта организаций дополнительного образования сферы культуры
</t>
  </si>
  <si>
    <t>6.2.</t>
  </si>
  <si>
    <t>6.3.</t>
  </si>
  <si>
    <t xml:space="preserve">Наименование целевого показателя </t>
  </si>
  <si>
    <t>Порядок расчета целевого показателя</t>
  </si>
  <si>
    <t>Наименование результата выполнения мероприятия</t>
  </si>
  <si>
    <t>Методика определения результатов выполнения мероприятий подпрограммы</t>
  </si>
  <si>
    <t xml:space="preserve">Мероприятие 02.01 Модернизация (развитие) материально-технической базы муниципальных библиотек
</t>
  </si>
  <si>
    <t>3.6.</t>
  </si>
  <si>
    <t>4.12.</t>
  </si>
  <si>
    <t>2.4.</t>
  </si>
  <si>
    <t>Отчеты о достижении значений результатов предоставления субсидии (форма установлена соглашением о предоставлении из бюджета городского округа Московской области субсидии на иные цели муниципальному бюджетному или автономному учреждению)</t>
  </si>
  <si>
    <t xml:space="preserve">D = (〖∑_i^n (V〗_i^факт x 100/ V_i^гз))/n, где
D – доля достижения показателя;
 V_i^факт- фактический объем муниципального задания по i -ой муниципальной услуге (работе);
V_i^гз – утвержденный объем муниципального задания по i -ой муниципальной услуге (работе);
 n – общее количество услуг (работ) установленных муниципальным заданием.
Отчеты о выполнении муниципальных заданий
</t>
  </si>
  <si>
    <t>Отчеты о достижении значений результатов предоставления субсидии (форма установлена соглашением о предоставлении субсидии из бюджета городского округа Московской области)</t>
  </si>
  <si>
    <t xml:space="preserve">D = (〖∑_i^n (V〗_i^факт x 100/ V_i^гз))/n, где
D – доля достижения показателя;
 V_i^факт- фактический объем муниципального задания по i-ой муниципальной услуге (работе);
V_i^гз – утвержденный объем муниципального задания по i -ой муниципальной услуге (работе);
 n – общее количество услуг (работ) установленных муниципальным заданием.
Отчеты о выполнении муниципальных заданий 
</t>
  </si>
  <si>
    <t>4.11.</t>
  </si>
  <si>
    <t xml:space="preserve">2, 01.02
2, 01.03
2, 03.01
2, 03.02
2, 03.03
3, 01.02
3, 01.03
3, 02.01
3, 02.02
3, А1.01
4, 01.02
4, 01.03
4, 01.04
4, 04.02
4, 05.01
4, 05.02
4, 05.03
4, 05.04
4, 06.02
5, 01.01
5, А1.01
5, А1.02
5, А1.03
6, 02.01
6, 02.02
6, А1.01
6, А1.02
6, А1.03
6, 04.02
</t>
  </si>
  <si>
    <t xml:space="preserve"> -  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</si>
  <si>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учреждений-библиотеки, процент</t>
  </si>
  <si>
    <t>Муниципальные библиотеки Московской области (юридические лица), обновившие книжный фонд, (ед.)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</si>
  <si>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театрально-концертные организации, процент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</si>
  <si>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организаций дополнительного образования сферы культуры, процент</t>
  </si>
  <si>
    <t>Оборудованы в соответствии с требованиями доступности для инвалидов и других маломобильных групп населения объекты организаций культуры, ед.</t>
  </si>
  <si>
    <t>Целевой показатель 1. Число посещений мероприятий организаций культуры</t>
  </si>
  <si>
    <t>Указ ПРФ от 04.02.2021 № 68 «Об оценке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Федерации», приоритетный показатель  на 2024 год</t>
  </si>
  <si>
    <t>Указ ПРФ от 04.02.2021 № 68 «Об оценке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Федерации», приоритетный показатель на 2024 год</t>
  </si>
  <si>
    <t>Проведены работы по капитальному ремонту, текущему ремонту, техническому переоснащению и благоустройству территорий в муниципальных библиотек Московской области, (ед.)</t>
  </si>
  <si>
    <t>Муниципальная программа городского округа Щёлково «Культура 
и туризм»</t>
  </si>
  <si>
    <t xml:space="preserve">Ответственный исполнитель за муниципальную программу Председатель Комитета по культуре 
и туризму городского округа Щёлково </t>
  </si>
  <si>
    <t>Постановление администрации городского округа Щёлково от 12.03.2024 № 905</t>
  </si>
  <si>
    <t xml:space="preserve">Основное мероприятие 03 Обеспечение современных условий организации образовательного и учебно-производственного процесса
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</si>
  <si>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 для муниципальных учреждений - музеи, галереи, процент</t>
  </si>
  <si>
    <t>Целевой показатель 2. Доля детей, осваивающих дополнительные предпрофессиональные программы в области искусств за счет бюджетных средств от общего количества оучающихся в детских школах искусств за счет бюджетных средств</t>
  </si>
  <si>
    <t>6. 01 01</t>
  </si>
  <si>
    <t xml:space="preserve">Ддпп = Кдпп/ Кддо х 100, где:
Ддпп - доля детей, осваивающих дополнительные предпрофессиональные программы в области искусств за счет бюджетных средств от общего количества обучающихся в детских школах искусств за счет бюджетных средств 
Кдпп – количество детей, осваивающих дополнительные предпрофессиональные программы в области искусств за счет бюджетных средств
Кддо – количество детей, обучающихся в детских школах искусств по видам искусств за счет бюджетных средств 
</t>
  </si>
  <si>
    <t>Мероприятие 7.2. Финансовое обеспечение стимулирующих выплат работникам муниципальных культурно-досуговых учреждений в Московской области с высоким уровнем достижений работы в сфере культуры</t>
  </si>
  <si>
    <t>Доля работников муниципальных культурно-досуговых учреждений, которым предусмотрены стимурирующие выплаты, в общей численности работников муниципальных культурно-досуговых учреждений, которым предусмотрены стимулирующие выплаты, процент</t>
  </si>
  <si>
    <t>Методика расчета значений целевых показателей муниципальной подпрограммы</t>
  </si>
  <si>
    <t>01.01.01.</t>
  </si>
  <si>
    <t>01.01.04.</t>
  </si>
  <si>
    <t>01.01.02.</t>
  </si>
  <si>
    <t>01.01.03.</t>
  </si>
  <si>
    <t>04.04.01.</t>
  </si>
  <si>
    <t>04.04.02.</t>
  </si>
  <si>
    <t>Проведены праздничные и культурно-массовые мероприятия, фестивали, конкурсы, ед.</t>
  </si>
  <si>
    <t>Наименование подпрограммы, основного мероприятия, мероприятия</t>
  </si>
  <si>
    <t>Порядок определения значения результата выполнения мероприятий</t>
  </si>
  <si>
    <t>4.13.</t>
  </si>
  <si>
    <t>2.5.</t>
  </si>
  <si>
    <t xml:space="preserve">Созданы модельные муниципальные библиотеки </t>
  </si>
  <si>
    <t>Созданы модельные муниципальные библиотеки, единица</t>
  </si>
  <si>
    <t>Отчеты о достижении значений результатов предоставления субсидии (форма установлена соглашением о предоставлении субсидии из бюджета  Московской области)</t>
  </si>
  <si>
    <t>Отчеты о достижении значений результатов предоставления субсидии (форма установлена соглашением о предоставлении субсидии из бюджета городского округа Московской области )</t>
  </si>
  <si>
    <t xml:space="preserve">     Предоставление отчетности о ходе реализации мероприятий Программы осуществляются в соответствии с разделом 8 «Контроль и отчетность при реализации муниципальной программы» Порядка разработки и реализации муниципальных программ городского округа Щёлково, утвержденного постановлением Администрации городского округа Щёлково от 31.10.2023 № 4047 «Об утверждении Порядка разработки и реализации муниципальных программ городского округа Щёлково».  </t>
  </si>
  <si>
    <t>Мероприятие 05.03. Проведение капитального ремонта, текущего ремонта и благоустройства территорий театрально-концертных учреждений культуры</t>
  </si>
  <si>
    <t>Проведен капитальный ремонт, текущий ремонт и благоустройство территорий муниципальных театрально-концертных  учреждений культуры, (ед.)</t>
  </si>
  <si>
    <t>Мероприятие 06.02. Создание условий для массового отдыха жителей городского округа в парках культуры и отдыха</t>
  </si>
  <si>
    <t xml:space="preserve">         В городском округе Щёлково расположено Муниципальное бюджетное учреждение культуры городского округа Щёлково "Щёлковский историко-художественный музей", включающее  три структурных подразделения: отдел "Выставочный зал "Галерея", отдел "Усадьба Фряново", сектор "Парк усадьбы Фряново" . Ежегодно музеи посещают 14 тыс. чел.  Число предметов основного фонда в музеях постоянно растет, и составляет более 25 тыс. экземпляров. Сектор "Парк усадьбы Фряново" является объектом культурного наследия федерального значения "Господский дом усадьбы Фряново". В музеях постоянно проводятся экскурсии, лекции, выставки, мастер-классы, культурно-досуговые мероприятия.  В современных условиях в работе музея на первый план выдвигается досуговая деятельность. Для этого улучшаются условия приема посетителей, внедряются в практику работы качественно новые привлекательные программы, улучшается материально-техническая база, проводятся ремонтные и прочие работы. </t>
  </si>
  <si>
    <t xml:space="preserve">     В городском округе Щёлково расположены следующие культурно-досуговые учреждения: Муниципальное автономное учреждение культуры городского округа Щёлково «Центральный Дворец культуры», включающее структурных подразделения: Дворец культуры им. В.П. Чкалова, Культурно-досуговый центр «Дом офицеров», Дворец культуры "Спутник", Дворец культуры "Заречный", Муниципальное бюджетное учреждение культуры городского округа Щёлково «Централизованная клубная система «Фряново», Муниципальное бюджетное учреждение культуры городского округа Щёлково «Медвежье-Озерская централизованная клубная система», Муниципальное бюджетное учреждение городского округа Щёлково Центр культуры и досуга «Гребнево». Число посещений культурно-досуговых учреждений составляет более 393 тыс.человек.</t>
  </si>
  <si>
    <r>
      <t xml:space="preserve">      </t>
    </r>
    <r>
      <rPr>
        <sz val="14"/>
        <rFont val="Times New Roman"/>
        <family val="1"/>
        <charset val="204"/>
      </rPr>
      <t xml:space="preserve">  В городском округе Щёлково расположено Муниципальное автономное учреждение культуры городского округа Щёлково «Театрально-концертный центр Щёлковский театр» (далее МАУК ГОЩ «ТКЦ «Щёлковский театр»). Театрально-концертный центр объединил в своем составе Духовой оркестр, Театральную труппу. Число посещений театра составляет более 72 тыс. человек.</t>
    </r>
  </si>
  <si>
    <t>Постановление администрации городского округа Щёлково от 18.06.2024 № 2576</t>
  </si>
  <si>
    <t xml:space="preserve">Итого 2025 год </t>
  </si>
  <si>
    <t>Итого 2025 год</t>
  </si>
  <si>
    <t xml:space="preserve"> 2024 год</t>
  </si>
  <si>
    <t>Основное мероприятие 02. Обеспечение современных условий деятельности муниципальных культурно-досуговых учреждений и организаций дополнительного образования сферы культуры</t>
  </si>
  <si>
    <t>Мероприятие 02.04. Проведение ремонта объектов муниципальных культурно-досуговых учреждений в сельской местности</t>
  </si>
  <si>
    <t xml:space="preserve">МБУК ГОЩ «Медвежье-Озерская централизованная клубная система», </t>
  </si>
  <si>
    <t>МБУДО Детская музыкальная школа ГОЩ, МБУДО Фряновская детская школа искусств ГОЩ, МАУДО Детская школа искусств им. Ю.А. Розума ГОЩ, МБУДО Медвежье-Озёрская детская школа искусств ГОЩ</t>
  </si>
  <si>
    <t>Мероприятие 03.04 Выполнение работ по обеспечению пожарной безопасности в муниципальных музеях</t>
  </si>
  <si>
    <t>Выполнены работы по обеспечению пожарной безопасности муниципальных музеев Московской области, ед.</t>
  </si>
  <si>
    <t>Количество объектов муниципальных культурно-досуговых учреждений в сельской местности, в которых проведен капитальный ремонт, ед.</t>
  </si>
  <si>
    <t>Мероприятие 03.05 Проведение текущего ремонта муниципальных музеев</t>
  </si>
  <si>
    <t>Проведены работы по текущему ремонту муниципальных музеях Московской области, (ед.)</t>
  </si>
  <si>
    <t>МБУК ГОЩ «ЩИХМ»</t>
  </si>
  <si>
    <t>Мероприятие 01.06 Создание модельных центральных городских библиотек</t>
  </si>
  <si>
    <t>1.5.</t>
  </si>
  <si>
    <t xml:space="preserve">Мероприятие 02.04 
Проведение текущего ремонта муниципальных библиотек
</t>
  </si>
  <si>
    <t>Проведены работы по текущему ремонту муниципальных библиотеках Московской области, ед.</t>
  </si>
  <si>
    <t>Основное мероприятие Я5 Федеральный проект «Семейные ценности и инфраструктура культуры»</t>
  </si>
  <si>
    <t xml:space="preserve">Мероприятие Я5.01
Создание модельных муниципальных библиотек
</t>
  </si>
  <si>
    <t>Созданы модельные муниципальные библиотеки, ед.</t>
  </si>
  <si>
    <t>Мероприятие 03.04. Приобретение музыкальных инструментов для муниципальных организаций дополнительного образования в сфере культуры</t>
  </si>
  <si>
    <t>Оснащены образовательные учреждения в сфере культуры (детские школы искусств по видам искусств и училищ) музыкальными инструментами, ед.</t>
  </si>
  <si>
    <t>Основное мероприятие 05. Финансовое обеспечение организаций дополнительного образования сферы культуры Московской области</t>
  </si>
  <si>
    <t>Мероприятие 05.02. Финансовое обеспечение выплат преподавателям в области музыкального искусства организаций дополнительного образования сферы культуры</t>
  </si>
  <si>
    <t xml:space="preserve">Доля преподавателей в области музыкального искусства организаций дополнительного образования сферы культуры, которым произведены выплаты в общей численности указанной категории преподавателей в области музыкального искусства организаций дополнительного образования сферы культуры, которым предусмотрены выплаты, процент
</t>
  </si>
  <si>
    <t>Основное мероприятие Я5. Федеральный проект «Семейные ценности и инфраструктура культуры»</t>
  </si>
  <si>
    <t xml:space="preserve">Мероприятие Я5.01.
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 Московской области)
</t>
  </si>
  <si>
    <t xml:space="preserve">Мероприятие 05.08
Проведение текущего ремонта театрально-концертных учреждений культуры
</t>
  </si>
  <si>
    <t>Проведен текущий ремонт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ед.</t>
  </si>
  <si>
    <t>5.2.</t>
  </si>
  <si>
    <t xml:space="preserve">Мероприятие 05.09
Проведение текущего ремонта культурно-досуговых учреждений культуры
</t>
  </si>
  <si>
    <t>Проведен текущий ремонт муниципальных культурно-досуговых учреждений культуры, ед.</t>
  </si>
  <si>
    <t>Мероприятие 05.03. Сохранение достигнутого уровня заработной платы педагогических работников организаций дополнительного образования сферы культуры</t>
  </si>
  <si>
    <t>Достигнутое соотношение средней заработной платы педагогических работников организаций дополнительного образования сферы культуры без учета внешних совместителей и среднемесячной номинальной начисленной заработной платы учителей в Московской области, процент</t>
  </si>
  <si>
    <t>Мероприятие 05.01. Модернизация (развитие) материально-технической базы театрально-концертных учреждений культуры</t>
  </si>
  <si>
    <t>Проведена модернизация (развитие) материально-технической базы муниципальных театрально-концертных организаций и учреждения культуры, осуществляющих демонстрацию кинофильмов, кинопрокат, развитие киноискусства, ед.</t>
  </si>
  <si>
    <t>Созданы модельные центральные городские библиотеки, ед.</t>
  </si>
  <si>
    <t>Постановление администрации городского округа Щёлково от 20.11.2024 № 5272</t>
  </si>
  <si>
    <t>Оснащены образовательные учреждения в сфере культуры (детские школы искусств по видам искусств и училищ) музыкальными инструментами, оборудованием и учебными материалами, ед.</t>
  </si>
  <si>
    <t>Дата размещения в Подсистеме по формированию муниципальных программ Московской области ГАС «Управление» 16.12.2025</t>
  </si>
  <si>
    <t>2023-2024</t>
  </si>
  <si>
    <t>Основное мероприятие 03. Модернизация (развитие) материально-технической базы,  текущего ремонта,  муниципальных музеев Московской области</t>
  </si>
  <si>
    <t>Мероприятие 01.02 Организация библиотечного обслуживания населения, комплектование и обеспечение сохранности библиотечных фондов библиотек муниципального образования</t>
  </si>
  <si>
    <t xml:space="preserve">Основное мероприятие 02. Модернизация (развитие) материально-технической базы, проведение текущего ремонта  муниципальных библиотек Московской области
</t>
  </si>
  <si>
    <t xml:space="preserve">Основное мероприятие 05 Модернизация (развитие) материально-технической базы, проведение текущего ремонта муниципальных театрально-концертных и культурно-досуговых учреждений
</t>
  </si>
  <si>
    <t>Основное мероприятие 06 Создание условий для массового отдыха жителей муниципального образования в парках культуы и отдыха</t>
  </si>
  <si>
    <t>Достигнутое соотношение средней заработной платы работников муниципальных учреждений культуры без учета внешних совместителей и среднемесячной начисленной заработной платы наемных работников в организациях, у индивидуальных предпринимателей и физических лиц (среднемесячному доходу от трудовой деятельности) в Московской области, процент</t>
  </si>
  <si>
    <t xml:space="preserve">Отчеты о достижении значений результатов предоставления субсидии (форма установлена соглашением о предоставлении субсидии из бюджета Московской области).
</t>
  </si>
  <si>
    <t>02.01.01.</t>
  </si>
  <si>
    <t>02.01.04.</t>
  </si>
  <si>
    <t>02.03.01.</t>
  </si>
  <si>
    <t>02.03.02.</t>
  </si>
  <si>
    <t>02.03.03.</t>
  </si>
  <si>
    <t>02.03.04.</t>
  </si>
  <si>
    <t>02.03.05.</t>
  </si>
  <si>
    <t>03.01.01.</t>
  </si>
  <si>
    <t>03.01.02.</t>
  </si>
  <si>
    <t>03.01.04.</t>
  </si>
  <si>
    <t>03.02.01.</t>
  </si>
  <si>
    <t>03.02.02.</t>
  </si>
  <si>
    <t>03.02.04.</t>
  </si>
  <si>
    <t xml:space="preserve">03. А1.01. </t>
  </si>
  <si>
    <t>03.Я5.01.</t>
  </si>
  <si>
    <t>04.05.01.</t>
  </si>
  <si>
    <t>Отчеты о достижении значений результатов предоставления субсидии (форма установлена соглашением о предоставлении из бюджета городского округа Московской области субсидии на иные цели муниципальному бюджетному или автономному учреждению</t>
  </si>
  <si>
    <t>04.05.02.</t>
  </si>
  <si>
    <t>04.05.04.</t>
  </si>
  <si>
    <t>04.05.03.</t>
  </si>
  <si>
    <t>04.05.08.</t>
  </si>
  <si>
    <t>04.05.09.</t>
  </si>
  <si>
    <t>04.06.02.</t>
  </si>
  <si>
    <t>04.06.01.</t>
  </si>
  <si>
    <t>04.07.01.</t>
  </si>
  <si>
    <t>04.07.02.</t>
  </si>
  <si>
    <t xml:space="preserve">04.A2.03.
</t>
  </si>
  <si>
    <t>04. A2.03.</t>
  </si>
  <si>
    <t>4.10.</t>
  </si>
  <si>
    <t>4.14.</t>
  </si>
  <si>
    <t>4.15.</t>
  </si>
  <si>
    <t>4.16.</t>
  </si>
  <si>
    <t>4.17.</t>
  </si>
  <si>
    <t>2.6.</t>
  </si>
  <si>
    <t>2.7.</t>
  </si>
  <si>
    <t>3.7.</t>
  </si>
  <si>
    <t>3.8.</t>
  </si>
  <si>
    <t>3.9.</t>
  </si>
  <si>
    <t>05.01.01.</t>
  </si>
  <si>
    <t>05.02.01.</t>
  </si>
  <si>
    <t>06.01.01.</t>
  </si>
  <si>
    <t>06.03.01.</t>
  </si>
  <si>
    <t>06.03.02.</t>
  </si>
  <si>
    <t>06.03.04.</t>
  </si>
  <si>
    <t>06.05.02.</t>
  </si>
  <si>
    <t>06.05.03.</t>
  </si>
  <si>
    <t>06.Я5.01.</t>
  </si>
  <si>
    <t>Отчет о достижении значений целевых показателей результативности использования субсидии</t>
  </si>
  <si>
    <t>Доля преподавателей в области музыкального искусства организаций дополнительного образования сферы культуры, которым произведены выплаты в общей численности указанной категории преподавателей в области музыкального искусства организаций дополнительного образования сферы культуры, которым предусмотрены выплаты</t>
  </si>
  <si>
    <t>Отчеты о достижении значений результатов предоставления субсидии (форма установлена соглашением о предоставлении субсидии из бюджета Московской области).</t>
  </si>
  <si>
    <t>Достигнуто соотношение средней заработной платы педагогических работников организаций дополнительного образования сферы культуры без учета внешних совместителей и среднемесячной начисленной заработной платы учителей в Московской области, которым предусмотрены выплаты</t>
  </si>
  <si>
    <t>Оснащены образовательные учреждения в сфере культуры (детские школы искусств по видам искусств и училищ) музыкальными инструментами, оборудованием и учебными материалами</t>
  </si>
  <si>
    <t>6.4.</t>
  </si>
  <si>
    <t>6.5.</t>
  </si>
  <si>
    <t>6.6.</t>
  </si>
  <si>
    <t>6.7.</t>
  </si>
  <si>
    <t>Постановление администрации городского округа Щёлково от 14.02.2025 № 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</si>
</sst>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00"/>
    <numFmt numFmtId="165" formatCode="#,##0.00_ ;\-#,##0.00\ "/>
    <numFmt numFmtId="166" formatCode="0.0"/>
  </numFmts>
  <fonts count="28" x14ac:knownFonts="1">
    <font>
      <sz val="11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2"/>
      <charset val="204"/>
    </font>
    <font>
      <sz val="14"/>
      <name val="Times New Roman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2"/>
      <charset val="204"/>
    </font>
    <font>
      <b/>
      <sz val="11"/>
      <name val="Times New Roman"/>
      <family val="1"/>
      <charset val="204"/>
    </font>
    <font>
      <sz val="8"/>
      <name val="Times New Roman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2" fillId="0" borderId="0"/>
  </cellStyleXfs>
  <cellXfs count="3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 applyAlignment="1"/>
    <xf numFmtId="0" fontId="4" fillId="0" borderId="1" xfId="0" applyFont="1" applyBorder="1" applyAlignment="1">
      <alignment horizontal="center" vertical="top"/>
    </xf>
    <xf numFmtId="0" fontId="11" fillId="0" borderId="0" xfId="0" applyFont="1"/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vertical="center" wrapText="1"/>
    </xf>
    <xf numFmtId="43" fontId="11" fillId="0" borderId="1" xfId="1" applyFont="1" applyBorder="1" applyAlignment="1">
      <alignment horizontal="justify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top" wrapText="1"/>
    </xf>
    <xf numFmtId="0" fontId="15" fillId="0" borderId="0" xfId="0" applyFont="1" applyFill="1" applyAlignment="1">
      <alignment horizontal="left" vertical="center" indent="14"/>
    </xf>
    <xf numFmtId="0" fontId="10" fillId="0" borderId="0" xfId="0" applyFont="1" applyFill="1" applyAlignment="1">
      <alignment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17" fillId="0" borderId="0" xfId="2" applyFont="1" applyFill="1"/>
    <xf numFmtId="0" fontId="17" fillId="0" borderId="0" xfId="2" applyFont="1" applyFill="1" applyAlignment="1">
      <alignment horizontal="right"/>
    </xf>
    <xf numFmtId="0" fontId="18" fillId="0" borderId="0" xfId="2" applyFont="1" applyFill="1"/>
    <xf numFmtId="0" fontId="19" fillId="0" borderId="0" xfId="2" applyFont="1" applyFill="1" applyBorder="1" applyAlignment="1">
      <alignment vertical="top" wrapText="1"/>
    </xf>
    <xf numFmtId="0" fontId="19" fillId="0" borderId="8" xfId="2" applyFont="1" applyFill="1" applyBorder="1" applyAlignment="1">
      <alignment horizontal="center" vertical="top" wrapText="1"/>
    </xf>
    <xf numFmtId="0" fontId="17" fillId="0" borderId="1" xfId="2" applyFont="1" applyFill="1" applyBorder="1" applyAlignment="1">
      <alignment horizontal="center" vertical="center"/>
    </xf>
    <xf numFmtId="0" fontId="17" fillId="0" borderId="1" xfId="2" applyNumberFormat="1" applyFont="1" applyFill="1" applyBorder="1" applyAlignment="1">
      <alignment horizontal="center" vertical="top" wrapText="1"/>
    </xf>
    <xf numFmtId="0" fontId="19" fillId="0" borderId="1" xfId="2" applyNumberFormat="1" applyFont="1" applyFill="1" applyBorder="1" applyAlignment="1">
      <alignment horizontal="left" vertical="top"/>
    </xf>
    <xf numFmtId="16" fontId="17" fillId="0" borderId="1" xfId="2" applyNumberFormat="1" applyFont="1" applyFill="1" applyBorder="1" applyAlignment="1">
      <alignment horizontal="center" vertical="top"/>
    </xf>
    <xf numFmtId="0" fontId="17" fillId="0" borderId="1" xfId="0" applyFont="1" applyFill="1" applyBorder="1" applyAlignment="1">
      <alignment vertical="top" wrapText="1"/>
    </xf>
    <xf numFmtId="0" fontId="17" fillId="0" borderId="1" xfId="2" applyFont="1" applyFill="1" applyBorder="1" applyAlignment="1">
      <alignment vertical="top" wrapText="1"/>
    </xf>
    <xf numFmtId="0" fontId="17" fillId="0" borderId="1" xfId="2" applyNumberFormat="1" applyFont="1" applyFill="1" applyBorder="1" applyAlignment="1">
      <alignment horizontal="left" vertical="top" wrapText="1"/>
    </xf>
    <xf numFmtId="0" fontId="17" fillId="0" borderId="1" xfId="2" applyFont="1" applyFill="1" applyBorder="1" applyAlignment="1">
      <alignment horizontal="center" vertical="top"/>
    </xf>
    <xf numFmtId="1" fontId="17" fillId="0" borderId="1" xfId="2" applyNumberFormat="1" applyFont="1" applyFill="1" applyBorder="1" applyAlignment="1">
      <alignment horizontal="center" vertical="top" wrapText="1"/>
    </xf>
    <xf numFmtId="0" fontId="20" fillId="0" borderId="0" xfId="2" applyFont="1" applyFill="1" applyAlignment="1">
      <alignment vertical="top"/>
    </xf>
    <xf numFmtId="164" fontId="6" fillId="0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center" vertical="top"/>
    </xf>
    <xf numFmtId="0" fontId="21" fillId="0" borderId="0" xfId="2" applyFont="1" applyFill="1" applyAlignment="1">
      <alignment horizontal="right" vertical="top"/>
    </xf>
    <xf numFmtId="0" fontId="1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justify" vertical="top" wrapText="1"/>
    </xf>
    <xf numFmtId="0" fontId="10" fillId="0" borderId="0" xfId="0" applyFont="1" applyFill="1" applyAlignment="1">
      <alignment horizontal="justify"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43" fontId="10" fillId="0" borderId="1" xfId="1" applyFont="1" applyFill="1" applyBorder="1" applyAlignment="1">
      <alignment vertical="top"/>
    </xf>
    <xf numFmtId="43" fontId="10" fillId="0" borderId="0" xfId="0" applyNumberFormat="1" applyFont="1" applyAlignment="1">
      <alignment vertical="top"/>
    </xf>
    <xf numFmtId="0" fontId="10" fillId="0" borderId="0" xfId="0" applyFont="1" applyFill="1" applyBorder="1" applyAlignment="1">
      <alignment vertical="top" wrapText="1"/>
    </xf>
    <xf numFmtId="0" fontId="15" fillId="0" borderId="0" xfId="0" applyFont="1" applyFill="1" applyAlignment="1">
      <alignment horizontal="justify" vertical="center"/>
    </xf>
    <xf numFmtId="0" fontId="10" fillId="2" borderId="0" xfId="0" applyFont="1" applyFill="1" applyAlignment="1">
      <alignment vertical="top"/>
    </xf>
    <xf numFmtId="0" fontId="15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top" wrapText="1"/>
    </xf>
    <xf numFmtId="0" fontId="10" fillId="0" borderId="0" xfId="0" applyFont="1" applyAlignment="1">
      <alignment vertical="top" wrapText="1"/>
    </xf>
    <xf numFmtId="0" fontId="15" fillId="0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0" fillId="0" borderId="0" xfId="0" applyFont="1"/>
    <xf numFmtId="0" fontId="17" fillId="0" borderId="0" xfId="0" applyFont="1" applyFill="1" applyAlignment="1">
      <alignment vertical="top"/>
    </xf>
    <xf numFmtId="0" fontId="17" fillId="0" borderId="0" xfId="0" applyFont="1" applyFill="1" applyAlignment="1">
      <alignment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vertical="top" wrapText="1"/>
    </xf>
    <xf numFmtId="0" fontId="22" fillId="0" borderId="6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vertical="top" wrapText="1"/>
    </xf>
    <xf numFmtId="0" fontId="17" fillId="0" borderId="7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/>
    </xf>
    <xf numFmtId="0" fontId="17" fillId="0" borderId="0" xfId="0" applyFont="1" applyFill="1" applyAlignment="1">
      <alignment vertical="center"/>
    </xf>
    <xf numFmtId="0" fontId="22" fillId="0" borderId="1" xfId="0" applyFont="1" applyFill="1" applyBorder="1" applyAlignment="1">
      <alignment horizontal="center" vertical="top" wrapText="1"/>
    </xf>
    <xf numFmtId="16" fontId="17" fillId="0" borderId="5" xfId="0" applyNumberFormat="1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vertical="top"/>
    </xf>
    <xf numFmtId="0" fontId="17" fillId="0" borderId="10" xfId="0" applyFont="1" applyFill="1" applyBorder="1" applyAlignment="1">
      <alignment horizontal="left" vertical="top" wrapText="1"/>
    </xf>
    <xf numFmtId="0" fontId="9" fillId="0" borderId="0" xfId="0" applyFont="1" applyFill="1"/>
    <xf numFmtId="0" fontId="23" fillId="0" borderId="0" xfId="0" applyFont="1" applyFill="1"/>
    <xf numFmtId="2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top"/>
    </xf>
    <xf numFmtId="43" fontId="14" fillId="0" borderId="1" xfId="1" applyFont="1" applyFill="1" applyBorder="1" applyAlignment="1">
      <alignment horizontal="justify" vertical="center" wrapText="1"/>
    </xf>
    <xf numFmtId="0" fontId="14" fillId="0" borderId="0" xfId="0" applyFont="1" applyFill="1" applyAlignment="1">
      <alignment vertical="center"/>
    </xf>
    <xf numFmtId="2" fontId="23" fillId="0" borderId="1" xfId="0" applyNumberFormat="1" applyFont="1" applyFill="1" applyBorder="1"/>
    <xf numFmtId="2" fontId="23" fillId="0" borderId="1" xfId="0" applyNumberFormat="1" applyFont="1" applyFill="1" applyBorder="1" applyAlignment="1">
      <alignment horizontal="center"/>
    </xf>
    <xf numFmtId="0" fontId="23" fillId="0" borderId="1" xfId="0" applyFont="1" applyFill="1" applyBorder="1"/>
    <xf numFmtId="2" fontId="23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9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 vertical="top"/>
    </xf>
    <xf numFmtId="0" fontId="9" fillId="0" borderId="0" xfId="0" applyFont="1" applyFill="1" applyAlignment="1">
      <alignment vertical="top"/>
    </xf>
    <xf numFmtId="0" fontId="9" fillId="0" borderId="1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4" fillId="0" borderId="0" xfId="0" applyFont="1" applyAlignment="1">
      <alignment horizontal="justify" wrapText="1"/>
    </xf>
    <xf numFmtId="0" fontId="17" fillId="0" borderId="0" xfId="2" applyFont="1" applyFill="1" applyAlignment="1">
      <alignment horizontal="center"/>
    </xf>
    <xf numFmtId="0" fontId="18" fillId="0" borderId="0" xfId="2" applyFont="1" applyFill="1" applyAlignment="1">
      <alignment horizontal="center"/>
    </xf>
    <xf numFmtId="0" fontId="18" fillId="0" borderId="1" xfId="2" applyFont="1" applyFill="1" applyBorder="1"/>
    <xf numFmtId="0" fontId="17" fillId="0" borderId="1" xfId="2" applyFont="1" applyFill="1" applyBorder="1"/>
    <xf numFmtId="0" fontId="17" fillId="0" borderId="1" xfId="2" applyFont="1" applyFill="1" applyBorder="1" applyAlignment="1">
      <alignment vertical="top"/>
    </xf>
    <xf numFmtId="0" fontId="19" fillId="0" borderId="1" xfId="2" applyFont="1" applyFill="1" applyBorder="1" applyAlignment="1">
      <alignment vertical="top"/>
    </xf>
    <xf numFmtId="0" fontId="14" fillId="0" borderId="1" xfId="0" applyFont="1" applyFill="1" applyBorder="1" applyAlignment="1">
      <alignment vertical="center" wrapText="1"/>
    </xf>
    <xf numFmtId="39" fontId="14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top"/>
    </xf>
    <xf numFmtId="165" fontId="14" fillId="0" borderId="1" xfId="1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justify" vertical="top" wrapText="1"/>
    </xf>
    <xf numFmtId="0" fontId="1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center" wrapText="1"/>
    </xf>
    <xf numFmtId="0" fontId="10" fillId="0" borderId="12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/>
    </xf>
    <xf numFmtId="166" fontId="17" fillId="0" borderId="1" xfId="2" applyNumberFormat="1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left" vertical="top"/>
    </xf>
    <xf numFmtId="0" fontId="17" fillId="0" borderId="0" xfId="2" applyFont="1" applyFill="1" applyAlignment="1">
      <alignment vertical="top"/>
    </xf>
    <xf numFmtId="0" fontId="19" fillId="0" borderId="1" xfId="2" applyFont="1" applyFill="1" applyBorder="1" applyAlignment="1">
      <alignment horizontal="left" vertical="top"/>
    </xf>
    <xf numFmtId="0" fontId="10" fillId="0" borderId="1" xfId="0" applyFont="1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4" fillId="0" borderId="1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/>
    <xf numFmtId="0" fontId="23" fillId="0" borderId="3" xfId="0" applyFont="1" applyFill="1" applyBorder="1" applyAlignment="1"/>
    <xf numFmtId="0" fontId="9" fillId="0" borderId="1" xfId="0" applyFont="1" applyFill="1" applyBorder="1"/>
    <xf numFmtId="0" fontId="17" fillId="0" borderId="1" xfId="2" applyFont="1" applyFill="1" applyBorder="1" applyAlignment="1">
      <alignment horizontal="left" vertical="top" wrapText="1"/>
    </xf>
    <xf numFmtId="0" fontId="17" fillId="0" borderId="5" xfId="2" applyFont="1" applyFill="1" applyBorder="1" applyAlignment="1">
      <alignment vertical="top" wrapText="1"/>
    </xf>
    <xf numFmtId="16" fontId="17" fillId="0" borderId="1" xfId="2" applyNumberFormat="1" applyFont="1" applyFill="1" applyBorder="1" applyAlignment="1">
      <alignment vertical="top"/>
    </xf>
    <xf numFmtId="17" fontId="17" fillId="0" borderId="1" xfId="2" applyNumberFormat="1" applyFont="1" applyFill="1" applyBorder="1" applyAlignment="1">
      <alignment vertical="top"/>
    </xf>
    <xf numFmtId="0" fontId="18" fillId="0" borderId="1" xfId="2" applyFont="1" applyFill="1" applyBorder="1" applyAlignment="1">
      <alignment horizontal="center" vertical="top" wrapText="1"/>
    </xf>
    <xf numFmtId="0" fontId="19" fillId="0" borderId="0" xfId="2" applyFont="1" applyFill="1" applyBorder="1" applyAlignment="1">
      <alignment horizontal="center" vertical="top" wrapText="1"/>
    </xf>
    <xf numFmtId="0" fontId="17" fillId="0" borderId="1" xfId="2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14" fontId="17" fillId="0" borderId="0" xfId="0" applyNumberFormat="1" applyFont="1" applyFill="1" applyAlignment="1">
      <alignment vertical="top"/>
    </xf>
    <xf numFmtId="0" fontId="17" fillId="0" borderId="7" xfId="0" applyFont="1" applyFill="1" applyBorder="1" applyAlignment="1">
      <alignment horizontal="center" vertical="top" wrapText="1"/>
    </xf>
    <xf numFmtId="0" fontId="17" fillId="0" borderId="1" xfId="2" applyFont="1" applyFill="1" applyBorder="1" applyAlignment="1">
      <alignment horizontal="left" vertical="top" wrapText="1"/>
    </xf>
    <xf numFmtId="0" fontId="17" fillId="0" borderId="5" xfId="2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2" fontId="23" fillId="0" borderId="5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2" fontId="23" fillId="0" borderId="5" xfId="0" applyNumberFormat="1" applyFont="1" applyFill="1" applyBorder="1" applyAlignment="1">
      <alignment horizontal="center" vertical="center"/>
    </xf>
    <xf numFmtId="2" fontId="23" fillId="0" borderId="5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14" fillId="0" borderId="1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23" fillId="0" borderId="5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top" wrapText="1"/>
    </xf>
    <xf numFmtId="16" fontId="18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top" wrapText="1"/>
    </xf>
    <xf numFmtId="2" fontId="2" fillId="0" borderId="5" xfId="0" applyNumberFormat="1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left" vertical="top" wrapText="1"/>
    </xf>
    <xf numFmtId="0" fontId="17" fillId="0" borderId="5" xfId="2" applyFont="1" applyFill="1" applyBorder="1" applyAlignment="1">
      <alignment horizontal="left" vertical="top" wrapText="1"/>
    </xf>
    <xf numFmtId="2" fontId="2" fillId="0" borderId="5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14" fontId="17" fillId="0" borderId="1" xfId="2" applyNumberFormat="1" applyFont="1" applyFill="1" applyBorder="1" applyAlignment="1">
      <alignment vertical="top" wrapText="1"/>
    </xf>
    <xf numFmtId="16" fontId="17" fillId="0" borderId="5" xfId="2" applyNumberFormat="1" applyFont="1" applyFill="1" applyBorder="1" applyAlignment="1">
      <alignment vertical="top" wrapText="1"/>
    </xf>
    <xf numFmtId="0" fontId="19" fillId="0" borderId="3" xfId="2" applyFont="1" applyFill="1" applyBorder="1" applyAlignment="1">
      <alignment vertical="top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10" fillId="0" borderId="0" xfId="0" applyFont="1" applyFill="1" applyAlignment="1">
      <alignment horizontal="justify" vertical="top" wrapText="1"/>
    </xf>
    <xf numFmtId="0" fontId="10" fillId="2" borderId="0" xfId="0" applyFont="1" applyFill="1" applyBorder="1" applyAlignment="1">
      <alignment horizontal="justify" vertical="top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justify" vertical="top" wrapText="1"/>
    </xf>
    <xf numFmtId="0" fontId="15" fillId="0" borderId="0" xfId="0" applyFont="1" applyAlignment="1">
      <alignment horizontal="justify" vertical="top" wrapText="1"/>
    </xf>
    <xf numFmtId="0" fontId="10" fillId="0" borderId="0" xfId="2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justify" wrapText="1"/>
    </xf>
    <xf numFmtId="0" fontId="10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5" fillId="2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4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top"/>
    </xf>
    <xf numFmtId="0" fontId="4" fillId="4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justify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9" fillId="0" borderId="5" xfId="2" applyNumberFormat="1" applyFont="1" applyFill="1" applyBorder="1" applyAlignment="1">
      <alignment horizontal="left" vertical="top" wrapText="1"/>
    </xf>
    <xf numFmtId="0" fontId="19" fillId="0" borderId="6" xfId="2" applyNumberFormat="1" applyFont="1" applyFill="1" applyBorder="1" applyAlignment="1">
      <alignment horizontal="left" vertical="top" wrapText="1"/>
    </xf>
    <xf numFmtId="0" fontId="19" fillId="0" borderId="7" xfId="2" applyNumberFormat="1" applyFont="1" applyFill="1" applyBorder="1" applyAlignment="1">
      <alignment horizontal="left" vertical="top" wrapText="1"/>
    </xf>
    <xf numFmtId="4" fontId="17" fillId="0" borderId="1" xfId="2" applyNumberFormat="1" applyFont="1" applyFill="1" applyBorder="1" applyAlignment="1">
      <alignment horizontal="center" vertical="top" wrapText="1"/>
    </xf>
    <xf numFmtId="0" fontId="19" fillId="0" borderId="0" xfId="2" applyFont="1" applyFill="1" applyBorder="1" applyAlignment="1">
      <alignment horizontal="center" vertical="top" wrapText="1"/>
    </xf>
    <xf numFmtId="0" fontId="17" fillId="0" borderId="1" xfId="2" applyFont="1" applyFill="1" applyBorder="1" applyAlignment="1">
      <alignment horizontal="center" vertical="top" wrapText="1"/>
    </xf>
    <xf numFmtId="0" fontId="17" fillId="0" borderId="4" xfId="2" applyFont="1" applyFill="1" applyBorder="1" applyAlignment="1">
      <alignment horizontal="center" vertical="top" wrapText="1"/>
    </xf>
    <xf numFmtId="0" fontId="17" fillId="0" borderId="3" xfId="2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left" vertical="top" wrapText="1"/>
    </xf>
    <xf numFmtId="0" fontId="17" fillId="0" borderId="1" xfId="2" applyFont="1" applyFill="1" applyBorder="1" applyAlignment="1">
      <alignment horizontal="left" vertical="top" wrapText="1"/>
    </xf>
    <xf numFmtId="0" fontId="17" fillId="0" borderId="5" xfId="2" applyFont="1" applyFill="1" applyBorder="1" applyAlignment="1">
      <alignment horizontal="left" vertical="top" wrapText="1"/>
    </xf>
    <xf numFmtId="0" fontId="17" fillId="0" borderId="7" xfId="2" applyFont="1" applyFill="1" applyBorder="1" applyAlignment="1">
      <alignment horizontal="left" vertical="top" wrapText="1"/>
    </xf>
    <xf numFmtId="0" fontId="17" fillId="0" borderId="9" xfId="2" applyNumberFormat="1" applyFont="1" applyFill="1" applyBorder="1" applyAlignment="1">
      <alignment horizontal="left" vertical="top" wrapText="1"/>
    </xf>
    <xf numFmtId="0" fontId="17" fillId="0" borderId="10" xfId="2" applyNumberFormat="1" applyFont="1" applyFill="1" applyBorder="1" applyAlignment="1">
      <alignment horizontal="left" vertical="top" wrapText="1"/>
    </xf>
    <xf numFmtId="0" fontId="17" fillId="0" borderId="11" xfId="2" applyNumberFormat="1" applyFont="1" applyFill="1" applyBorder="1" applyAlignment="1">
      <alignment horizontal="left" vertical="top" wrapText="1"/>
    </xf>
    <xf numFmtId="0" fontId="17" fillId="0" borderId="12" xfId="2" applyNumberFormat="1" applyFont="1" applyFill="1" applyBorder="1" applyAlignment="1">
      <alignment horizontal="left" vertical="top" wrapText="1"/>
    </xf>
    <xf numFmtId="0" fontId="17" fillId="0" borderId="13" xfId="2" applyNumberFormat="1" applyFont="1" applyFill="1" applyBorder="1" applyAlignment="1">
      <alignment horizontal="left" vertical="top" wrapText="1"/>
    </xf>
    <xf numFmtId="0" fontId="17" fillId="0" borderId="14" xfId="2" applyNumberFormat="1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top" wrapText="1"/>
    </xf>
    <xf numFmtId="0" fontId="25" fillId="0" borderId="2" xfId="0" applyFont="1" applyFill="1" applyBorder="1" applyAlignment="1">
      <alignment horizontal="center" vertical="top" wrapText="1"/>
    </xf>
    <xf numFmtId="0" fontId="25" fillId="0" borderId="3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center" vertical="top" wrapText="1"/>
    </xf>
    <xf numFmtId="2" fontId="2" fillId="0" borderId="5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top" wrapText="1"/>
    </xf>
    <xf numFmtId="2" fontId="2" fillId="0" borderId="6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16" fontId="18" fillId="0" borderId="2" xfId="0" applyNumberFormat="1" applyFont="1" applyFill="1" applyBorder="1" applyAlignment="1">
      <alignment horizontal="center" vertical="top" wrapText="1"/>
    </xf>
    <xf numFmtId="16" fontId="18" fillId="0" borderId="3" xfId="0" applyNumberFormat="1" applyFont="1" applyFill="1" applyBorder="1" applyAlignment="1">
      <alignment horizontal="center" vertical="top" wrapText="1"/>
    </xf>
    <xf numFmtId="16" fontId="2" fillId="0" borderId="4" xfId="0" applyNumberFormat="1" applyFont="1" applyFill="1" applyBorder="1" applyAlignment="1">
      <alignment horizontal="center" vertical="top" wrapText="1"/>
    </xf>
    <xf numFmtId="16" fontId="2" fillId="0" borderId="2" xfId="0" applyNumberFormat="1" applyFont="1" applyFill="1" applyBorder="1" applyAlignment="1">
      <alignment horizontal="center" vertical="top" wrapText="1"/>
    </xf>
    <xf numFmtId="16" fontId="2" fillId="0" borderId="3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16" fontId="18" fillId="0" borderId="4" xfId="0" applyNumberFormat="1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center" vertical="center" wrapText="1"/>
    </xf>
    <xf numFmtId="2" fontId="23" fillId="0" borderId="5" xfId="0" applyNumberFormat="1" applyFont="1" applyFill="1" applyBorder="1" applyAlignment="1">
      <alignment horizontal="center"/>
    </xf>
    <xf numFmtId="2" fontId="23" fillId="0" borderId="6" xfId="0" applyNumberFormat="1" applyFont="1" applyFill="1" applyBorder="1" applyAlignment="1">
      <alignment horizontal="center"/>
    </xf>
    <xf numFmtId="2" fontId="23" fillId="0" borderId="7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2" fontId="23" fillId="0" borderId="6" xfId="0" applyNumberFormat="1" applyFont="1" applyFill="1" applyBorder="1" applyAlignment="1">
      <alignment horizontal="center" vertical="center"/>
    </xf>
    <xf numFmtId="2" fontId="23" fillId="0" borderId="7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18" fillId="0" borderId="4" xfId="0" applyFont="1" applyFill="1" applyBorder="1" applyAlignment="1">
      <alignment vertical="top" wrapText="1"/>
    </xf>
    <xf numFmtId="0" fontId="18" fillId="0" borderId="2" xfId="0" applyFont="1" applyFill="1" applyBorder="1" applyAlignment="1">
      <alignment vertical="top" wrapText="1"/>
    </xf>
    <xf numFmtId="0" fontId="18" fillId="0" borderId="3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/>
    </xf>
    <xf numFmtId="16" fontId="18" fillId="0" borderId="1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top"/>
    </xf>
    <xf numFmtId="0" fontId="23" fillId="0" borderId="2" xfId="0" applyFont="1" applyFill="1" applyBorder="1" applyAlignment="1">
      <alignment horizontal="center" vertical="top"/>
    </xf>
    <xf numFmtId="0" fontId="23" fillId="0" borderId="3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vertical="top" wrapText="1"/>
    </xf>
    <xf numFmtId="0" fontId="25" fillId="0" borderId="2" xfId="0" applyFont="1" applyFill="1" applyBorder="1" applyAlignment="1">
      <alignment vertical="top" wrapText="1"/>
    </xf>
    <xf numFmtId="0" fontId="25" fillId="0" borderId="3" xfId="0" applyFont="1" applyFill="1" applyBorder="1" applyAlignment="1">
      <alignment vertical="top" wrapText="1"/>
    </xf>
    <xf numFmtId="0" fontId="19" fillId="0" borderId="0" xfId="0" applyFont="1" applyFill="1" applyAlignment="1">
      <alignment vertical="top" wrapText="1"/>
    </xf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top" wrapText="1"/>
    </xf>
    <xf numFmtId="16" fontId="18" fillId="0" borderId="4" xfId="0" applyNumberFormat="1" applyFont="1" applyFill="1" applyBorder="1" applyAlignment="1">
      <alignment horizontal="center" vertical="center" wrapText="1"/>
    </xf>
    <xf numFmtId="16" fontId="18" fillId="0" borderId="2" xfId="0" applyNumberFormat="1" applyFont="1" applyFill="1" applyBorder="1" applyAlignment="1">
      <alignment horizontal="center" vertical="center" wrapText="1"/>
    </xf>
    <xf numFmtId="16" fontId="18" fillId="0" borderId="3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16" fontId="18" fillId="0" borderId="1" xfId="0" applyNumberFormat="1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horizontal="left" vertical="top" wrapText="1"/>
    </xf>
    <xf numFmtId="0" fontId="27" fillId="0" borderId="3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horizontal="center" vertical="top" wrapText="1"/>
    </xf>
    <xf numFmtId="0" fontId="26" fillId="0" borderId="3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6598920" y="12519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6598920" y="12519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6598920" y="12519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6598920" y="12519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/>
      </xdr:nvSpPr>
      <xdr:spPr>
        <a:xfrm>
          <a:off x="6598920" y="12519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/>
      </xdr:nvSpPr>
      <xdr:spPr>
        <a:xfrm>
          <a:off x="6598920" y="12519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/>
      </xdr:nvSpPr>
      <xdr:spPr>
        <a:xfrm>
          <a:off x="6598920" y="12519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/>
      </xdr:nvSpPr>
      <xdr:spPr>
        <a:xfrm>
          <a:off x="6598920" y="12519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/>
      </xdr:nvSpPr>
      <xdr:spPr>
        <a:xfrm>
          <a:off x="6598920" y="12519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/>
      </xdr:nvSpPr>
      <xdr:spPr>
        <a:xfrm>
          <a:off x="6598920" y="18699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/>
      </xdr:nvSpPr>
      <xdr:spPr>
        <a:xfrm>
          <a:off x="6598920" y="18699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/>
      </xdr:nvSpPr>
      <xdr:spPr>
        <a:xfrm>
          <a:off x="6598920" y="18699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/>
      </xdr:nvSpPr>
      <xdr:spPr>
        <a:xfrm>
          <a:off x="6598920" y="18699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 txBox="1"/>
      </xdr:nvSpPr>
      <xdr:spPr>
        <a:xfrm>
          <a:off x="6598920" y="18699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 txBox="1"/>
      </xdr:nvSpPr>
      <xdr:spPr>
        <a:xfrm>
          <a:off x="6598920" y="18699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 txBox="1"/>
      </xdr:nvSpPr>
      <xdr:spPr>
        <a:xfrm>
          <a:off x="6598920" y="18699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 txBox="1"/>
      </xdr:nvSpPr>
      <xdr:spPr>
        <a:xfrm>
          <a:off x="6598920" y="18699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 txBox="1"/>
      </xdr:nvSpPr>
      <xdr:spPr>
        <a:xfrm>
          <a:off x="6598920" y="18699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0</xdr:colOff>
      <xdr:row>15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 txBox="1"/>
      </xdr:nvSpPr>
      <xdr:spPr>
        <a:xfrm>
          <a:off x="10866120" y="18699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 txBox="1"/>
      </xdr:nvSpPr>
      <xdr:spPr>
        <a:xfrm>
          <a:off x="6814457" y="15991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 txBox="1"/>
      </xdr:nvSpPr>
      <xdr:spPr>
        <a:xfrm>
          <a:off x="6814457" y="15991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 txBox="1"/>
      </xdr:nvSpPr>
      <xdr:spPr>
        <a:xfrm>
          <a:off x="6814457" y="15991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 txBox="1"/>
      </xdr:nvSpPr>
      <xdr:spPr>
        <a:xfrm>
          <a:off x="6814457" y="15991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 txBox="1"/>
      </xdr:nvSpPr>
      <xdr:spPr>
        <a:xfrm>
          <a:off x="6814457" y="15991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 txBox="1"/>
      </xdr:nvSpPr>
      <xdr:spPr>
        <a:xfrm>
          <a:off x="6814457" y="15991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 txBox="1"/>
      </xdr:nvSpPr>
      <xdr:spPr>
        <a:xfrm>
          <a:off x="6814457" y="15991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 txBox="1"/>
      </xdr:nvSpPr>
      <xdr:spPr>
        <a:xfrm>
          <a:off x="6814457" y="15991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 txBox="1"/>
      </xdr:nvSpPr>
      <xdr:spPr>
        <a:xfrm>
          <a:off x="6814457" y="15991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0</xdr:colOff>
      <xdr:row>17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 txBox="1"/>
      </xdr:nvSpPr>
      <xdr:spPr>
        <a:xfrm>
          <a:off x="12224657" y="15991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 txBox="1"/>
      </xdr:nvSpPr>
      <xdr:spPr>
        <a:xfrm>
          <a:off x="6814457" y="16861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 txBox="1"/>
      </xdr:nvSpPr>
      <xdr:spPr>
        <a:xfrm>
          <a:off x="6814457" y="16861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 txBox="1"/>
      </xdr:nvSpPr>
      <xdr:spPr>
        <a:xfrm>
          <a:off x="6814457" y="16861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 txBox="1"/>
      </xdr:nvSpPr>
      <xdr:spPr>
        <a:xfrm>
          <a:off x="6814457" y="16861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 txBox="1"/>
      </xdr:nvSpPr>
      <xdr:spPr>
        <a:xfrm>
          <a:off x="6814457" y="16861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 txBox="1"/>
      </xdr:nvSpPr>
      <xdr:spPr>
        <a:xfrm>
          <a:off x="6814457" y="16861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 txBox="1"/>
      </xdr:nvSpPr>
      <xdr:spPr>
        <a:xfrm>
          <a:off x="6814457" y="16861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 txBox="1"/>
      </xdr:nvSpPr>
      <xdr:spPr>
        <a:xfrm>
          <a:off x="6814457" y="16861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 txBox="1"/>
      </xdr:nvSpPr>
      <xdr:spPr>
        <a:xfrm>
          <a:off x="6814457" y="16861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 txBox="1"/>
      </xdr:nvSpPr>
      <xdr:spPr>
        <a:xfrm>
          <a:off x="12224657" y="16861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topLeftCell="A8" workbookViewId="0">
      <selection activeCell="K17" sqref="K17"/>
    </sheetView>
  </sheetViews>
  <sheetFormatPr defaultColWidth="8.88671875" defaultRowHeight="13.8" x14ac:dyDescent="0.25"/>
  <cols>
    <col min="1" max="7" width="8.88671875" style="1"/>
    <col min="8" max="8" width="23.33203125" style="1" customWidth="1"/>
    <col min="9" max="16384" width="8.88671875" style="1"/>
  </cols>
  <sheetData>
    <row r="1" spans="1:8" ht="15.6" x14ac:dyDescent="0.3">
      <c r="G1" s="199" t="s">
        <v>57</v>
      </c>
      <c r="H1" s="199"/>
    </row>
    <row r="2" spans="1:8" ht="15.6" x14ac:dyDescent="0.3">
      <c r="G2" s="199" t="s">
        <v>58</v>
      </c>
      <c r="H2" s="199"/>
    </row>
    <row r="3" spans="1:8" ht="15.6" x14ac:dyDescent="0.3">
      <c r="G3" s="199" t="s">
        <v>59</v>
      </c>
      <c r="H3" s="199"/>
    </row>
    <row r="4" spans="1:8" ht="15.6" x14ac:dyDescent="0.3">
      <c r="G4" s="199" t="s">
        <v>60</v>
      </c>
      <c r="H4" s="199"/>
    </row>
    <row r="6" spans="1:8" ht="15" x14ac:dyDescent="0.25">
      <c r="H6" s="2"/>
    </row>
    <row r="7" spans="1:8" ht="15" x14ac:dyDescent="0.25">
      <c r="H7" s="2"/>
    </row>
    <row r="11" spans="1:8" ht="41.4" customHeight="1" x14ac:dyDescent="0.3">
      <c r="A11" s="200" t="s">
        <v>296</v>
      </c>
      <c r="B11" s="200"/>
      <c r="C11" s="200"/>
      <c r="D11" s="200"/>
      <c r="E11" s="200"/>
      <c r="F11" s="200"/>
      <c r="G11" s="200"/>
      <c r="H11" s="200"/>
    </row>
    <row r="12" spans="1:8" ht="18.75" x14ac:dyDescent="0.3">
      <c r="A12" s="194"/>
      <c r="B12" s="194"/>
      <c r="C12" s="194"/>
      <c r="D12" s="194"/>
      <c r="E12" s="194"/>
      <c r="F12" s="194"/>
      <c r="G12" s="194"/>
      <c r="H12" s="194"/>
    </row>
    <row r="13" spans="1:8" ht="18.75" x14ac:dyDescent="0.3">
      <c r="A13" s="194"/>
      <c r="B13" s="194"/>
      <c r="C13" s="194"/>
      <c r="D13" s="194"/>
      <c r="E13" s="194"/>
      <c r="F13" s="194"/>
      <c r="G13" s="194"/>
      <c r="H13" s="194"/>
    </row>
    <row r="14" spans="1:8" ht="15.6" x14ac:dyDescent="0.3">
      <c r="A14" s="195" t="s">
        <v>63</v>
      </c>
      <c r="B14" s="195"/>
      <c r="C14" s="195"/>
      <c r="D14" s="195"/>
      <c r="E14" s="195"/>
      <c r="F14" s="195"/>
      <c r="G14" s="195"/>
      <c r="H14" s="195"/>
    </row>
    <row r="15" spans="1:8" ht="27" x14ac:dyDescent="0.35">
      <c r="A15" s="196"/>
      <c r="B15" s="196"/>
      <c r="C15" s="196"/>
      <c r="D15" s="196"/>
      <c r="E15" s="196"/>
      <c r="F15" s="196"/>
      <c r="G15" s="196"/>
      <c r="H15" s="196"/>
    </row>
    <row r="16" spans="1:8" ht="18" customHeight="1" x14ac:dyDescent="0.25">
      <c r="A16" s="197" t="s">
        <v>205</v>
      </c>
      <c r="B16" s="197"/>
      <c r="C16" s="197"/>
      <c r="D16" s="197"/>
      <c r="E16" s="197"/>
      <c r="F16" s="197"/>
      <c r="G16" s="197"/>
      <c r="H16" s="197"/>
    </row>
    <row r="19" spans="1:8" x14ac:dyDescent="0.25">
      <c r="A19" s="193" t="s">
        <v>61</v>
      </c>
      <c r="B19" s="193"/>
      <c r="C19" s="193"/>
      <c r="D19" s="193"/>
      <c r="E19" s="193"/>
      <c r="F19" s="193"/>
      <c r="G19" s="193"/>
      <c r="H19" s="193"/>
    </row>
    <row r="20" spans="1:8" s="3" customFormat="1" x14ac:dyDescent="0.25">
      <c r="A20" s="21" t="s">
        <v>211</v>
      </c>
      <c r="B20" s="21"/>
      <c r="C20" s="21"/>
      <c r="D20" s="21"/>
      <c r="E20" s="21"/>
      <c r="F20" s="21"/>
      <c r="G20" s="21"/>
      <c r="H20" s="21"/>
    </row>
    <row r="21" spans="1:8" s="3" customFormat="1" x14ac:dyDescent="0.25">
      <c r="A21" s="21" t="s">
        <v>235</v>
      </c>
      <c r="B21" s="21"/>
      <c r="C21" s="21"/>
      <c r="D21" s="21"/>
      <c r="E21" s="21"/>
      <c r="F21" s="21"/>
      <c r="G21" s="21"/>
      <c r="H21" s="21"/>
    </row>
    <row r="22" spans="1:8" s="3" customFormat="1" x14ac:dyDescent="0.25">
      <c r="A22" s="21" t="s">
        <v>240</v>
      </c>
      <c r="B22" s="21"/>
      <c r="C22" s="21"/>
      <c r="D22" s="21"/>
      <c r="E22" s="21"/>
      <c r="F22" s="21"/>
      <c r="G22" s="21"/>
      <c r="H22" s="21"/>
    </row>
    <row r="23" spans="1:8" s="3" customFormat="1" x14ac:dyDescent="0.25">
      <c r="A23" s="21" t="s">
        <v>256</v>
      </c>
      <c r="B23" s="21"/>
      <c r="C23" s="21"/>
      <c r="D23" s="21"/>
      <c r="E23" s="21"/>
      <c r="F23" s="21"/>
      <c r="G23" s="21"/>
      <c r="H23" s="21"/>
    </row>
    <row r="24" spans="1:8" s="3" customFormat="1" x14ac:dyDescent="0.25">
      <c r="A24" s="21" t="s">
        <v>298</v>
      </c>
      <c r="B24" s="21"/>
      <c r="C24" s="21"/>
      <c r="D24" s="21"/>
      <c r="E24" s="21"/>
      <c r="F24" s="21"/>
      <c r="G24" s="21"/>
      <c r="H24" s="21"/>
    </row>
    <row r="25" spans="1:8" s="3" customFormat="1" x14ac:dyDescent="0.25">
      <c r="A25" s="21" t="s">
        <v>329</v>
      </c>
      <c r="B25" s="21"/>
      <c r="C25" s="21"/>
      <c r="D25" s="21"/>
      <c r="E25" s="21"/>
      <c r="F25" s="21"/>
      <c r="G25" s="21"/>
      <c r="H25" s="21"/>
    </row>
    <row r="26" spans="1:8" s="3" customFormat="1" x14ac:dyDescent="0.25">
      <c r="A26" s="21" t="s">
        <v>367</v>
      </c>
      <c r="B26" s="21"/>
      <c r="C26" s="21"/>
      <c r="D26" s="21"/>
      <c r="E26" s="21"/>
      <c r="F26" s="21"/>
      <c r="G26" s="21"/>
      <c r="H26" s="21"/>
    </row>
    <row r="27" spans="1:8" s="3" customFormat="1" x14ac:dyDescent="0.25">
      <c r="A27" s="21" t="s">
        <v>434</v>
      </c>
      <c r="B27" s="21"/>
      <c r="C27" s="21"/>
      <c r="D27" s="21"/>
      <c r="E27" s="21"/>
      <c r="F27" s="21"/>
      <c r="G27" s="21"/>
      <c r="H27" s="21"/>
    </row>
    <row r="29" spans="1:8" ht="31.2" customHeight="1" x14ac:dyDescent="0.25">
      <c r="A29" s="198" t="s">
        <v>297</v>
      </c>
      <c r="B29" s="198"/>
      <c r="C29" s="198"/>
      <c r="D29" s="198"/>
      <c r="E29" s="198"/>
      <c r="F29" s="198"/>
      <c r="G29" s="198"/>
      <c r="H29" s="198"/>
    </row>
    <row r="30" spans="1:8" ht="15" x14ac:dyDescent="0.25">
      <c r="A30" s="1" t="s">
        <v>62</v>
      </c>
    </row>
    <row r="31" spans="1:8" ht="29.4" customHeight="1" x14ac:dyDescent="0.25">
      <c r="A31" s="193" t="s">
        <v>369</v>
      </c>
      <c r="B31" s="193"/>
      <c r="C31" s="193"/>
      <c r="D31" s="193"/>
      <c r="E31" s="193"/>
      <c r="F31" s="193"/>
      <c r="G31" s="193"/>
      <c r="H31" s="193"/>
    </row>
    <row r="32" spans="1:8" x14ac:dyDescent="0.25">
      <c r="A32" s="1" t="s">
        <v>62</v>
      </c>
    </row>
    <row r="43" spans="2:2" x14ac:dyDescent="0.25">
      <c r="B43" s="4"/>
    </row>
    <row r="44" spans="2:2" x14ac:dyDescent="0.25">
      <c r="B44" s="4"/>
    </row>
    <row r="45" spans="2:2" x14ac:dyDescent="0.25">
      <c r="B45" s="4"/>
    </row>
    <row r="46" spans="2:2" x14ac:dyDescent="0.25">
      <c r="B46" s="4"/>
    </row>
    <row r="66" ht="13.95" hidden="1" customHeight="1" x14ac:dyDescent="0.25"/>
    <row r="67" ht="13.95" hidden="1" customHeight="1" x14ac:dyDescent="0.25"/>
  </sheetData>
  <mergeCells count="13">
    <mergeCell ref="A12:H12"/>
    <mergeCell ref="G1:H1"/>
    <mergeCell ref="G2:H2"/>
    <mergeCell ref="G3:H3"/>
    <mergeCell ref="G4:H4"/>
    <mergeCell ref="A11:H11"/>
    <mergeCell ref="A31:H31"/>
    <mergeCell ref="A13:H13"/>
    <mergeCell ref="A14:H14"/>
    <mergeCell ref="A15:H15"/>
    <mergeCell ref="A16:H16"/>
    <mergeCell ref="A19:H19"/>
    <mergeCell ref="A29:H29"/>
  </mergeCells>
  <pageMargins left="1.1811023622047245" right="0.39370078740157483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view="pageBreakPreview" zoomScale="60" zoomScaleNormal="100" workbookViewId="0">
      <selection activeCell="A30" sqref="A30:H30"/>
    </sheetView>
  </sheetViews>
  <sheetFormatPr defaultColWidth="8.88671875" defaultRowHeight="18" x14ac:dyDescent="0.35"/>
  <cols>
    <col min="1" max="1" width="19.5546875" style="74" customWidth="1"/>
    <col min="2" max="2" width="20" style="74" customWidth="1"/>
    <col min="3" max="3" width="26.6640625" style="74" customWidth="1"/>
    <col min="4" max="4" width="18.6640625" style="74" customWidth="1"/>
    <col min="5" max="5" width="17.109375" style="74" customWidth="1"/>
    <col min="6" max="6" width="16.33203125" style="74" customWidth="1"/>
    <col min="7" max="7" width="17.109375" style="74" customWidth="1"/>
    <col min="8" max="8" width="19" style="74" customWidth="1"/>
    <col min="9" max="9" width="15.6640625" style="74" customWidth="1"/>
    <col min="10" max="16384" width="8.88671875" style="74"/>
  </cols>
  <sheetData>
    <row r="1" spans="1:9" x14ac:dyDescent="0.35">
      <c r="F1" s="75"/>
    </row>
    <row r="2" spans="1:9" x14ac:dyDescent="0.35">
      <c r="F2" s="75"/>
    </row>
    <row r="3" spans="1:9" ht="50.4" customHeight="1" x14ac:dyDescent="0.35">
      <c r="A3" s="351" t="s">
        <v>101</v>
      </c>
      <c r="B3" s="351"/>
      <c r="C3" s="351"/>
      <c r="D3" s="351"/>
      <c r="E3" s="351"/>
      <c r="F3" s="351"/>
      <c r="G3" s="351"/>
      <c r="H3" s="351"/>
      <c r="I3" s="351"/>
    </row>
    <row r="4" spans="1:9" x14ac:dyDescent="0.35">
      <c r="A4" s="76"/>
    </row>
    <row r="5" spans="1:9" x14ac:dyDescent="0.35">
      <c r="A5" s="319" t="s">
        <v>92</v>
      </c>
      <c r="B5" s="319"/>
      <c r="C5" s="352" t="s">
        <v>56</v>
      </c>
      <c r="D5" s="353"/>
      <c r="E5" s="353"/>
      <c r="F5" s="353"/>
      <c r="G5" s="353"/>
      <c r="H5" s="353"/>
      <c r="I5" s="354"/>
    </row>
    <row r="6" spans="1:9" x14ac:dyDescent="0.35">
      <c r="A6" s="321" t="s">
        <v>93</v>
      </c>
      <c r="B6" s="321" t="s">
        <v>94</v>
      </c>
      <c r="C6" s="355" t="s">
        <v>24</v>
      </c>
      <c r="D6" s="352" t="s">
        <v>95</v>
      </c>
      <c r="E6" s="353"/>
      <c r="F6" s="353"/>
      <c r="G6" s="353"/>
      <c r="H6" s="353"/>
      <c r="I6" s="354"/>
    </row>
    <row r="7" spans="1:9" x14ac:dyDescent="0.35">
      <c r="A7" s="322"/>
      <c r="B7" s="322"/>
      <c r="C7" s="356"/>
      <c r="D7" s="77" t="s">
        <v>96</v>
      </c>
      <c r="E7" s="77">
        <v>2023</v>
      </c>
      <c r="F7" s="77">
        <v>2024</v>
      </c>
      <c r="G7" s="77">
        <v>2025</v>
      </c>
      <c r="H7" s="77">
        <v>2026</v>
      </c>
      <c r="I7" s="77">
        <v>2027</v>
      </c>
    </row>
    <row r="8" spans="1:9" ht="54" x14ac:dyDescent="0.35">
      <c r="A8" s="322"/>
      <c r="B8" s="322"/>
      <c r="C8" s="16" t="s">
        <v>98</v>
      </c>
      <c r="D8" s="78">
        <f>SUM(E8:I8)</f>
        <v>3042517.58</v>
      </c>
      <c r="E8" s="78">
        <f>пп4!F125</f>
        <v>595930.77999999991</v>
      </c>
      <c r="F8" s="78">
        <f>пп4!G125</f>
        <v>621838.31999999995</v>
      </c>
      <c r="G8" s="78">
        <f>пп4!H125</f>
        <v>619533.01000000013</v>
      </c>
      <c r="H8" s="78">
        <f>пп4!M125</f>
        <v>598633.18999999994</v>
      </c>
      <c r="I8" s="78">
        <f>пп4!N125</f>
        <v>606582.28</v>
      </c>
    </row>
    <row r="9" spans="1:9" ht="36" x14ac:dyDescent="0.35">
      <c r="A9" s="322"/>
      <c r="B9" s="322"/>
      <c r="C9" s="17" t="s">
        <v>30</v>
      </c>
      <c r="D9" s="78">
        <f>SUM(E9:I9)</f>
        <v>64211.570000000007</v>
      </c>
      <c r="E9" s="78">
        <f>пп4!F126</f>
        <v>25572.45</v>
      </c>
      <c r="F9" s="78">
        <f>пп4!G126</f>
        <v>34821.270000000004</v>
      </c>
      <c r="G9" s="78">
        <f>пп4!H126</f>
        <v>2899.76</v>
      </c>
      <c r="H9" s="104">
        <f>пп4!M126</f>
        <v>454.48</v>
      </c>
      <c r="I9" s="104">
        <f>пп4!N126</f>
        <v>463.61</v>
      </c>
    </row>
    <row r="10" spans="1:9" ht="54" x14ac:dyDescent="0.35">
      <c r="A10" s="322"/>
      <c r="B10" s="322"/>
      <c r="C10" s="101" t="s">
        <v>213</v>
      </c>
      <c r="D10" s="78">
        <f>SUM(E10:I10)</f>
        <v>7343.7000000000007</v>
      </c>
      <c r="E10" s="78">
        <f>пп4!F127</f>
        <v>2010</v>
      </c>
      <c r="F10" s="78">
        <f>пп4!G127</f>
        <v>2091.2800000000002</v>
      </c>
      <c r="G10" s="78">
        <f>пп4!H127</f>
        <v>2286.46</v>
      </c>
      <c r="H10" s="104">
        <f>пп4!M127</f>
        <v>492.35</v>
      </c>
      <c r="I10" s="104">
        <f>пп4!N127</f>
        <v>463.61</v>
      </c>
    </row>
    <row r="11" spans="1:9" ht="36" x14ac:dyDescent="0.35">
      <c r="A11" s="322"/>
      <c r="B11" s="322"/>
      <c r="C11" s="16" t="s">
        <v>78</v>
      </c>
      <c r="D11" s="78">
        <f>SUM(E11:I11)</f>
        <v>368249.11</v>
      </c>
      <c r="E11" s="78">
        <f>пп4!F128</f>
        <v>66731.41</v>
      </c>
      <c r="F11" s="78">
        <f>пп4!G128</f>
        <v>91136.700000000012</v>
      </c>
      <c r="G11" s="78">
        <f>пп4!H128</f>
        <v>70127</v>
      </c>
      <c r="H11" s="78">
        <f>пп4!M128</f>
        <v>70127</v>
      </c>
      <c r="I11" s="78">
        <f>пп4!N128</f>
        <v>70127</v>
      </c>
    </row>
    <row r="12" spans="1:9" x14ac:dyDescent="0.35">
      <c r="A12" s="323"/>
      <c r="B12" s="323"/>
      <c r="C12" s="16" t="s">
        <v>97</v>
      </c>
      <c r="D12" s="78">
        <f>SUM(E12:I12)</f>
        <v>3482321.96</v>
      </c>
      <c r="E12" s="78">
        <f>E8+E11+E9+E10</f>
        <v>690244.6399999999</v>
      </c>
      <c r="F12" s="78">
        <f>F8+F11+F9+F10</f>
        <v>749887.57000000007</v>
      </c>
      <c r="G12" s="78">
        <f>G8+G11+G9+G10</f>
        <v>694846.2300000001</v>
      </c>
      <c r="H12" s="78">
        <f>H8+H11+H9+H10</f>
        <v>669707.0199999999</v>
      </c>
      <c r="I12" s="78">
        <f>I8+I11+I9+I10</f>
        <v>677636.5</v>
      </c>
    </row>
    <row r="13" spans="1:9" x14ac:dyDescent="0.35">
      <c r="A13" s="79"/>
    </row>
  </sheetData>
  <mergeCells count="7">
    <mergeCell ref="A3:I3"/>
    <mergeCell ref="A5:B5"/>
    <mergeCell ref="C5:I5"/>
    <mergeCell ref="A6:A12"/>
    <mergeCell ref="B6:B12"/>
    <mergeCell ref="C6:C7"/>
    <mergeCell ref="D6:I6"/>
  </mergeCells>
  <pageMargins left="1.1811023622047245" right="0.39370078740157483" top="0.78740157480314965" bottom="0.78740157480314965" header="0.31496062992125984" footer="0.31496062992125984"/>
  <pageSetup paperSize="9" scale="77" fitToHeight="13" orientation="landscape" r:id="rId1"/>
  <headerFooter>
    <oddHeader>&amp;C&amp;P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8"/>
  <sheetViews>
    <sheetView topLeftCell="A109" zoomScale="80" zoomScaleNormal="80" zoomScaleSheetLayoutView="80" workbookViewId="0">
      <selection activeCell="A24" sqref="A24:L30"/>
    </sheetView>
  </sheetViews>
  <sheetFormatPr defaultColWidth="8.88671875" defaultRowHeight="13.8" x14ac:dyDescent="0.25"/>
  <cols>
    <col min="1" max="1" width="8.88671875" style="70"/>
    <col min="2" max="2" width="19.6640625" style="70" customWidth="1"/>
    <col min="3" max="3" width="11.6640625" style="89" customWidth="1"/>
    <col min="4" max="4" width="14.6640625" style="70" customWidth="1"/>
    <col min="5" max="5" width="12.109375" style="84" customWidth="1"/>
    <col min="6" max="6" width="12.109375" style="121" customWidth="1"/>
    <col min="7" max="7" width="12.77734375" style="70" customWidth="1"/>
    <col min="8" max="12" width="10.5546875" style="70" customWidth="1"/>
    <col min="13" max="13" width="12.77734375" style="70" customWidth="1"/>
    <col min="14" max="14" width="12.6640625" style="70" customWidth="1"/>
    <col min="15" max="15" width="12.88671875" style="70" customWidth="1"/>
    <col min="16" max="16384" width="8.88671875" style="70"/>
  </cols>
  <sheetData>
    <row r="1" spans="1:15" ht="23.4" customHeight="1" x14ac:dyDescent="0.25">
      <c r="A1" s="367" t="s">
        <v>158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ht="18" x14ac:dyDescent="0.25">
      <c r="A2" s="159"/>
    </row>
    <row r="4" spans="1:15" ht="13.95" customHeight="1" x14ac:dyDescent="0.25">
      <c r="A4" s="285" t="s">
        <v>0</v>
      </c>
      <c r="B4" s="285" t="s">
        <v>1</v>
      </c>
      <c r="C4" s="285" t="s">
        <v>23</v>
      </c>
      <c r="D4" s="285" t="s">
        <v>24</v>
      </c>
      <c r="E4" s="285" t="s">
        <v>2</v>
      </c>
      <c r="F4" s="342" t="s">
        <v>3</v>
      </c>
      <c r="G4" s="343"/>
      <c r="H4" s="343"/>
      <c r="I4" s="343"/>
      <c r="J4" s="343"/>
      <c r="K4" s="343"/>
      <c r="L4" s="343"/>
      <c r="M4" s="343"/>
      <c r="N4" s="344"/>
      <c r="O4" s="285" t="s">
        <v>25</v>
      </c>
    </row>
    <row r="5" spans="1:15" ht="30" customHeight="1" x14ac:dyDescent="0.25">
      <c r="A5" s="324"/>
      <c r="B5" s="324"/>
      <c r="C5" s="324"/>
      <c r="D5" s="324"/>
      <c r="E5" s="324"/>
      <c r="F5" s="345"/>
      <c r="G5" s="346"/>
      <c r="H5" s="346"/>
      <c r="I5" s="346"/>
      <c r="J5" s="346"/>
      <c r="K5" s="346"/>
      <c r="L5" s="346"/>
      <c r="M5" s="346"/>
      <c r="N5" s="347"/>
      <c r="O5" s="324"/>
    </row>
    <row r="6" spans="1:15" ht="39" customHeight="1" x14ac:dyDescent="0.25">
      <c r="A6" s="286"/>
      <c r="B6" s="286"/>
      <c r="C6" s="286"/>
      <c r="D6" s="286"/>
      <c r="E6" s="286"/>
      <c r="F6" s="117" t="s">
        <v>4</v>
      </c>
      <c r="G6" s="167" t="s">
        <v>5</v>
      </c>
      <c r="H6" s="287" t="s">
        <v>6</v>
      </c>
      <c r="I6" s="288"/>
      <c r="J6" s="288"/>
      <c r="K6" s="288"/>
      <c r="L6" s="289"/>
      <c r="M6" s="166" t="s">
        <v>7</v>
      </c>
      <c r="N6" s="166" t="s">
        <v>8</v>
      </c>
      <c r="O6" s="286"/>
    </row>
    <row r="7" spans="1:15" ht="13.95" customHeight="1" x14ac:dyDescent="0.25">
      <c r="A7" s="348">
        <v>1</v>
      </c>
      <c r="B7" s="269" t="s">
        <v>109</v>
      </c>
      <c r="C7" s="266" t="s">
        <v>9</v>
      </c>
      <c r="D7" s="170" t="s">
        <v>10</v>
      </c>
      <c r="E7" s="73">
        <f t="shared" ref="E7:E14" si="0">F7+G7+H7+M7+N7</f>
        <v>667363.07999999996</v>
      </c>
      <c r="F7" s="188">
        <f>F10+F9+F8+F11</f>
        <v>112250.35999999999</v>
      </c>
      <c r="G7" s="188">
        <f>G10+G9+G8+G11</f>
        <v>135626.82</v>
      </c>
      <c r="H7" s="368">
        <f>H10+H9+H8+H11</f>
        <v>144172.20000000001</v>
      </c>
      <c r="I7" s="369"/>
      <c r="J7" s="369"/>
      <c r="K7" s="369"/>
      <c r="L7" s="370"/>
      <c r="M7" s="189">
        <f>M10+M9+M8+M11</f>
        <v>136442.10999999999</v>
      </c>
      <c r="N7" s="189">
        <f>N10+N9+N8+N11</f>
        <v>138871.59</v>
      </c>
      <c r="O7" s="331"/>
    </row>
    <row r="8" spans="1:15" ht="66" x14ac:dyDescent="0.25">
      <c r="A8" s="349"/>
      <c r="B8" s="270"/>
      <c r="C8" s="267"/>
      <c r="D8" s="118" t="s">
        <v>31</v>
      </c>
      <c r="E8" s="73">
        <f t="shared" si="0"/>
        <v>541625.97</v>
      </c>
      <c r="F8" s="185">
        <f>F13+F19+F25</f>
        <v>88578.93</v>
      </c>
      <c r="G8" s="185">
        <f>G13+G19+G25</f>
        <v>107392.39</v>
      </c>
      <c r="H8" s="295">
        <f>H13+H19+H25</f>
        <v>117415</v>
      </c>
      <c r="I8" s="296"/>
      <c r="J8" s="296"/>
      <c r="K8" s="296"/>
      <c r="L8" s="297"/>
      <c r="M8" s="73">
        <f>M13+M19+M25</f>
        <v>112895.28</v>
      </c>
      <c r="N8" s="73">
        <f>N13+N19+N25</f>
        <v>115344.37</v>
      </c>
      <c r="O8" s="332"/>
    </row>
    <row r="9" spans="1:15" ht="36.6" customHeight="1" x14ac:dyDescent="0.25">
      <c r="A9" s="349"/>
      <c r="B9" s="270"/>
      <c r="C9" s="267"/>
      <c r="D9" s="118" t="s">
        <v>213</v>
      </c>
      <c r="E9" s="73">
        <f t="shared" si="0"/>
        <v>7193.7</v>
      </c>
      <c r="F9" s="185">
        <f>F26</f>
        <v>1860</v>
      </c>
      <c r="G9" s="185">
        <f t="shared" ref="G9:N10" si="1">G26</f>
        <v>2091.2800000000002</v>
      </c>
      <c r="H9" s="295">
        <f t="shared" si="1"/>
        <v>2286.46</v>
      </c>
      <c r="I9" s="296"/>
      <c r="J9" s="296"/>
      <c r="K9" s="296"/>
      <c r="L9" s="297"/>
      <c r="M9" s="73">
        <f t="shared" si="1"/>
        <v>492.35</v>
      </c>
      <c r="N9" s="73">
        <f t="shared" si="1"/>
        <v>463.61</v>
      </c>
      <c r="O9" s="332"/>
    </row>
    <row r="10" spans="1:15" ht="52.8" x14ac:dyDescent="0.25">
      <c r="A10" s="349"/>
      <c r="B10" s="270"/>
      <c r="C10" s="267"/>
      <c r="D10" s="118" t="s">
        <v>30</v>
      </c>
      <c r="E10" s="73">
        <f t="shared" si="0"/>
        <v>5893.4099999999989</v>
      </c>
      <c r="F10" s="185">
        <f>F27</f>
        <v>1461.43</v>
      </c>
      <c r="G10" s="185">
        <f t="shared" si="1"/>
        <v>1643.15</v>
      </c>
      <c r="H10" s="295">
        <f t="shared" si="1"/>
        <v>1870.74</v>
      </c>
      <c r="I10" s="296"/>
      <c r="J10" s="296"/>
      <c r="K10" s="296"/>
      <c r="L10" s="297"/>
      <c r="M10" s="73">
        <f t="shared" si="1"/>
        <v>454.48</v>
      </c>
      <c r="N10" s="73">
        <f t="shared" si="1"/>
        <v>463.61</v>
      </c>
      <c r="O10" s="332"/>
    </row>
    <row r="11" spans="1:15" ht="26.4" x14ac:dyDescent="0.25">
      <c r="A11" s="350"/>
      <c r="B11" s="271"/>
      <c r="C11" s="268"/>
      <c r="D11" s="118" t="s">
        <v>11</v>
      </c>
      <c r="E11" s="73">
        <f t="shared" si="0"/>
        <v>112650</v>
      </c>
      <c r="F11" s="185">
        <f>F14</f>
        <v>20350</v>
      </c>
      <c r="G11" s="185">
        <f>G14</f>
        <v>24500</v>
      </c>
      <c r="H11" s="295">
        <f>H14</f>
        <v>22600</v>
      </c>
      <c r="I11" s="296"/>
      <c r="J11" s="296"/>
      <c r="K11" s="296"/>
      <c r="L11" s="297"/>
      <c r="M11" s="73">
        <f>M14</f>
        <v>22600</v>
      </c>
      <c r="N11" s="73">
        <f>N14</f>
        <v>22600</v>
      </c>
      <c r="O11" s="333"/>
    </row>
    <row r="12" spans="1:15" ht="13.8" customHeight="1" x14ac:dyDescent="0.25">
      <c r="A12" s="305" t="s">
        <v>26</v>
      </c>
      <c r="B12" s="339" t="s">
        <v>262</v>
      </c>
      <c r="C12" s="266" t="s">
        <v>9</v>
      </c>
      <c r="D12" s="118" t="s">
        <v>10</v>
      </c>
      <c r="E12" s="73">
        <f t="shared" si="0"/>
        <v>611615.38</v>
      </c>
      <c r="F12" s="153">
        <f>F13+F14</f>
        <v>102367.7</v>
      </c>
      <c r="G12" s="179">
        <f>G13+G14</f>
        <v>122207.67999999999</v>
      </c>
      <c r="H12" s="273">
        <f>H13+H14</f>
        <v>131180</v>
      </c>
      <c r="I12" s="274"/>
      <c r="J12" s="274"/>
      <c r="K12" s="274"/>
      <c r="L12" s="275"/>
      <c r="M12" s="153">
        <f>M13+M14</f>
        <v>126680</v>
      </c>
      <c r="N12" s="153">
        <f>N13+N14</f>
        <v>129180</v>
      </c>
      <c r="O12" s="339" t="s">
        <v>40</v>
      </c>
    </row>
    <row r="13" spans="1:15" ht="66" x14ac:dyDescent="0.25">
      <c r="A13" s="306"/>
      <c r="B13" s="340"/>
      <c r="C13" s="267"/>
      <c r="D13" s="118" t="s">
        <v>31</v>
      </c>
      <c r="E13" s="73">
        <f t="shared" si="0"/>
        <v>498965.38</v>
      </c>
      <c r="F13" s="153">
        <v>82017.7</v>
      </c>
      <c r="G13" s="179">
        <v>97707.68</v>
      </c>
      <c r="H13" s="273">
        <v>108580</v>
      </c>
      <c r="I13" s="274"/>
      <c r="J13" s="274"/>
      <c r="K13" s="274"/>
      <c r="L13" s="275"/>
      <c r="M13" s="153">
        <v>104080</v>
      </c>
      <c r="N13" s="153">
        <v>106580</v>
      </c>
      <c r="O13" s="340"/>
    </row>
    <row r="14" spans="1:15" ht="68.400000000000006" customHeight="1" x14ac:dyDescent="0.25">
      <c r="A14" s="307"/>
      <c r="B14" s="341"/>
      <c r="C14" s="268"/>
      <c r="D14" s="118" t="s">
        <v>11</v>
      </c>
      <c r="E14" s="73">
        <f t="shared" si="0"/>
        <v>112650</v>
      </c>
      <c r="F14" s="153">
        <v>20350</v>
      </c>
      <c r="G14" s="179">
        <v>24500</v>
      </c>
      <c r="H14" s="273">
        <v>22600</v>
      </c>
      <c r="I14" s="274"/>
      <c r="J14" s="274"/>
      <c r="K14" s="274"/>
      <c r="L14" s="275"/>
      <c r="M14" s="153">
        <v>22600</v>
      </c>
      <c r="N14" s="153">
        <v>22600</v>
      </c>
      <c r="O14" s="341"/>
    </row>
    <row r="15" spans="1:15" ht="81" customHeight="1" x14ac:dyDescent="0.25">
      <c r="A15" s="303"/>
      <c r="B15" s="357" t="s">
        <v>289</v>
      </c>
      <c r="C15" s="285" t="s">
        <v>13</v>
      </c>
      <c r="D15" s="285" t="s">
        <v>13</v>
      </c>
      <c r="E15" s="285" t="s">
        <v>14</v>
      </c>
      <c r="F15" s="285" t="s">
        <v>4</v>
      </c>
      <c r="G15" s="285" t="s">
        <v>332</v>
      </c>
      <c r="H15" s="285" t="s">
        <v>331</v>
      </c>
      <c r="I15" s="287" t="s">
        <v>15</v>
      </c>
      <c r="J15" s="288"/>
      <c r="K15" s="288"/>
      <c r="L15" s="289"/>
      <c r="M15" s="285" t="s">
        <v>7</v>
      </c>
      <c r="N15" s="285" t="s">
        <v>8</v>
      </c>
      <c r="O15" s="279"/>
    </row>
    <row r="16" spans="1:15" ht="82.2" customHeight="1" x14ac:dyDescent="0.25">
      <c r="A16" s="303"/>
      <c r="B16" s="358"/>
      <c r="C16" s="324"/>
      <c r="D16" s="324"/>
      <c r="E16" s="286"/>
      <c r="F16" s="286"/>
      <c r="G16" s="286"/>
      <c r="H16" s="286"/>
      <c r="I16" s="178" t="s">
        <v>17</v>
      </c>
      <c r="J16" s="178" t="s">
        <v>18</v>
      </c>
      <c r="K16" s="178" t="s">
        <v>19</v>
      </c>
      <c r="L16" s="178" t="s">
        <v>20</v>
      </c>
      <c r="M16" s="286"/>
      <c r="N16" s="286"/>
      <c r="O16" s="280"/>
    </row>
    <row r="17" spans="1:15" ht="94.8" customHeight="1" x14ac:dyDescent="0.25">
      <c r="A17" s="304"/>
      <c r="B17" s="359"/>
      <c r="C17" s="286"/>
      <c r="D17" s="286"/>
      <c r="E17" s="178">
        <v>100</v>
      </c>
      <c r="F17" s="178">
        <v>100</v>
      </c>
      <c r="G17" s="178">
        <v>100</v>
      </c>
      <c r="H17" s="178">
        <v>100</v>
      </c>
      <c r="I17" s="178">
        <v>25</v>
      </c>
      <c r="J17" s="178">
        <v>50</v>
      </c>
      <c r="K17" s="178">
        <v>75</v>
      </c>
      <c r="L17" s="178">
        <v>100</v>
      </c>
      <c r="M17" s="178">
        <v>100</v>
      </c>
      <c r="N17" s="178">
        <v>100</v>
      </c>
      <c r="O17" s="281"/>
    </row>
    <row r="18" spans="1:15" ht="13.8" customHeight="1" x14ac:dyDescent="0.25">
      <c r="A18" s="305" t="s">
        <v>35</v>
      </c>
      <c r="B18" s="339" t="s">
        <v>263</v>
      </c>
      <c r="C18" s="266" t="s">
        <v>9</v>
      </c>
      <c r="D18" s="118" t="s">
        <v>10</v>
      </c>
      <c r="E18" s="73">
        <f>F18+G18+H18+M18+N18</f>
        <v>37807.550000000003</v>
      </c>
      <c r="F18" s="153">
        <f>F19+F20</f>
        <v>4969.3</v>
      </c>
      <c r="G18" s="179">
        <f>G19+G20</f>
        <v>8466.32</v>
      </c>
      <c r="H18" s="273">
        <f>H19+H20</f>
        <v>7427</v>
      </c>
      <c r="I18" s="274"/>
      <c r="J18" s="274"/>
      <c r="K18" s="274"/>
      <c r="L18" s="275"/>
      <c r="M18" s="153">
        <f>M19+M20</f>
        <v>8494.6</v>
      </c>
      <c r="N18" s="153">
        <f>N19+N20</f>
        <v>8450.33</v>
      </c>
      <c r="O18" s="339" t="s">
        <v>40</v>
      </c>
    </row>
    <row r="19" spans="1:15" ht="66" x14ac:dyDescent="0.25">
      <c r="A19" s="306"/>
      <c r="B19" s="340"/>
      <c r="C19" s="267"/>
      <c r="D19" s="118" t="s">
        <v>31</v>
      </c>
      <c r="E19" s="73">
        <f>F19+G19+H19+M19+N19</f>
        <v>37807.550000000003</v>
      </c>
      <c r="F19" s="153">
        <v>4969.3</v>
      </c>
      <c r="G19" s="179">
        <v>8466.32</v>
      </c>
      <c r="H19" s="273">
        <v>7427</v>
      </c>
      <c r="I19" s="274"/>
      <c r="J19" s="274"/>
      <c r="K19" s="274"/>
      <c r="L19" s="275"/>
      <c r="M19" s="153">
        <v>8494.6</v>
      </c>
      <c r="N19" s="153">
        <v>8450.33</v>
      </c>
      <c r="O19" s="340"/>
    </row>
    <row r="20" spans="1:15" ht="26.4" x14ac:dyDescent="0.25">
      <c r="A20" s="307"/>
      <c r="B20" s="341"/>
      <c r="C20" s="268"/>
      <c r="D20" s="118" t="s">
        <v>11</v>
      </c>
      <c r="E20" s="73">
        <f>F20+G20+H20+M20+N20</f>
        <v>0</v>
      </c>
      <c r="F20" s="153">
        <v>0</v>
      </c>
      <c r="G20" s="179">
        <v>0</v>
      </c>
      <c r="H20" s="273">
        <v>0</v>
      </c>
      <c r="I20" s="274"/>
      <c r="J20" s="274"/>
      <c r="K20" s="274"/>
      <c r="L20" s="275"/>
      <c r="M20" s="153">
        <v>0</v>
      </c>
      <c r="N20" s="153">
        <v>0</v>
      </c>
      <c r="O20" s="341"/>
    </row>
    <row r="21" spans="1:15" ht="54.6" customHeight="1" x14ac:dyDescent="0.25">
      <c r="A21" s="317"/>
      <c r="B21" s="357" t="s">
        <v>313</v>
      </c>
      <c r="C21" s="285" t="s">
        <v>13</v>
      </c>
      <c r="D21" s="285" t="s">
        <v>13</v>
      </c>
      <c r="E21" s="285" t="s">
        <v>14</v>
      </c>
      <c r="F21" s="285" t="s">
        <v>4</v>
      </c>
      <c r="G21" s="285" t="s">
        <v>332</v>
      </c>
      <c r="H21" s="285" t="s">
        <v>331</v>
      </c>
      <c r="I21" s="287" t="s">
        <v>15</v>
      </c>
      <c r="J21" s="288"/>
      <c r="K21" s="288"/>
      <c r="L21" s="289"/>
      <c r="M21" s="285" t="s">
        <v>7</v>
      </c>
      <c r="N21" s="285" t="s">
        <v>8</v>
      </c>
      <c r="O21" s="279"/>
    </row>
    <row r="22" spans="1:15" x14ac:dyDescent="0.25">
      <c r="A22" s="303"/>
      <c r="B22" s="358"/>
      <c r="C22" s="324"/>
      <c r="D22" s="324"/>
      <c r="E22" s="286"/>
      <c r="F22" s="286"/>
      <c r="G22" s="286"/>
      <c r="H22" s="286"/>
      <c r="I22" s="178" t="s">
        <v>17</v>
      </c>
      <c r="J22" s="178" t="s">
        <v>18</v>
      </c>
      <c r="K22" s="178" t="s">
        <v>19</v>
      </c>
      <c r="L22" s="178" t="s">
        <v>20</v>
      </c>
      <c r="M22" s="286"/>
      <c r="N22" s="286"/>
      <c r="O22" s="280"/>
    </row>
    <row r="23" spans="1:15" ht="24" customHeight="1" x14ac:dyDescent="0.25">
      <c r="A23" s="304"/>
      <c r="B23" s="359"/>
      <c r="C23" s="286"/>
      <c r="D23" s="286"/>
      <c r="E23" s="178">
        <f>F23+G23+H23+M23+N23</f>
        <v>24</v>
      </c>
      <c r="F23" s="178">
        <v>6</v>
      </c>
      <c r="G23" s="178">
        <v>6</v>
      </c>
      <c r="H23" s="178">
        <v>4</v>
      </c>
      <c r="I23" s="178">
        <v>0</v>
      </c>
      <c r="J23" s="178">
        <v>1</v>
      </c>
      <c r="K23" s="178">
        <v>2</v>
      </c>
      <c r="L23" s="178">
        <v>4</v>
      </c>
      <c r="M23" s="178">
        <v>4</v>
      </c>
      <c r="N23" s="178">
        <v>4</v>
      </c>
      <c r="O23" s="281"/>
    </row>
    <row r="24" spans="1:15" ht="13.95" customHeight="1" x14ac:dyDescent="0.25">
      <c r="A24" s="305" t="s">
        <v>36</v>
      </c>
      <c r="B24" s="269" t="s">
        <v>41</v>
      </c>
      <c r="C24" s="266" t="s">
        <v>9</v>
      </c>
      <c r="D24" s="118" t="s">
        <v>10</v>
      </c>
      <c r="E24" s="73">
        <f>F24+G24+H24+M24+N24</f>
        <v>17940.149999999998</v>
      </c>
      <c r="F24" s="153">
        <f>F27+F26+F25</f>
        <v>4913.3600000000006</v>
      </c>
      <c r="G24" s="179">
        <f>G27+G26+G25</f>
        <v>4952.8200000000006</v>
      </c>
      <c r="H24" s="273">
        <f>H27+H26+H25</f>
        <v>5565.2</v>
      </c>
      <c r="I24" s="274"/>
      <c r="J24" s="274"/>
      <c r="K24" s="274"/>
      <c r="L24" s="275"/>
      <c r="M24" s="153">
        <f>M27+M26+M25</f>
        <v>1267.51</v>
      </c>
      <c r="N24" s="153">
        <f>N27+N26+N25</f>
        <v>1241.26</v>
      </c>
      <c r="O24" s="266" t="s">
        <v>40</v>
      </c>
    </row>
    <row r="25" spans="1:15" ht="69.599999999999994" customHeight="1" x14ac:dyDescent="0.25">
      <c r="A25" s="306"/>
      <c r="B25" s="270"/>
      <c r="C25" s="267"/>
      <c r="D25" s="118" t="s">
        <v>31</v>
      </c>
      <c r="E25" s="73">
        <f>F25+G25+H25+M25+N25</f>
        <v>4853.04</v>
      </c>
      <c r="F25" s="153">
        <v>1591.93</v>
      </c>
      <c r="G25" s="179">
        <v>1218.3900000000001</v>
      </c>
      <c r="H25" s="273">
        <v>1408</v>
      </c>
      <c r="I25" s="274"/>
      <c r="J25" s="274"/>
      <c r="K25" s="274"/>
      <c r="L25" s="275"/>
      <c r="M25" s="153">
        <v>320.68</v>
      </c>
      <c r="N25" s="153">
        <v>314.04000000000002</v>
      </c>
      <c r="O25" s="267"/>
    </row>
    <row r="26" spans="1:15" ht="45.6" customHeight="1" x14ac:dyDescent="0.25">
      <c r="A26" s="306"/>
      <c r="B26" s="270"/>
      <c r="C26" s="267"/>
      <c r="D26" s="118" t="s">
        <v>213</v>
      </c>
      <c r="E26" s="73">
        <f>F26+G26+H26+M26+N26</f>
        <v>7193.7</v>
      </c>
      <c r="F26" s="179">
        <v>1860</v>
      </c>
      <c r="G26" s="179">
        <v>2091.2800000000002</v>
      </c>
      <c r="H26" s="273">
        <v>2286.46</v>
      </c>
      <c r="I26" s="274"/>
      <c r="J26" s="274"/>
      <c r="K26" s="274"/>
      <c r="L26" s="275"/>
      <c r="M26" s="153">
        <v>492.35</v>
      </c>
      <c r="N26" s="153">
        <v>463.61</v>
      </c>
      <c r="O26" s="267"/>
    </row>
    <row r="27" spans="1:15" ht="55.95" customHeight="1" x14ac:dyDescent="0.25">
      <c r="A27" s="306"/>
      <c r="B27" s="271"/>
      <c r="C27" s="268"/>
      <c r="D27" s="118" t="s">
        <v>30</v>
      </c>
      <c r="E27" s="73">
        <f>F27+G27+H27+M27+N27</f>
        <v>5893.4099999999989</v>
      </c>
      <c r="F27" s="153">
        <v>1461.43</v>
      </c>
      <c r="G27" s="179">
        <v>1643.15</v>
      </c>
      <c r="H27" s="273">
        <v>1870.74</v>
      </c>
      <c r="I27" s="274"/>
      <c r="J27" s="274"/>
      <c r="K27" s="274"/>
      <c r="L27" s="275"/>
      <c r="M27" s="153">
        <v>454.48</v>
      </c>
      <c r="N27" s="153">
        <v>463.61</v>
      </c>
      <c r="O27" s="267"/>
    </row>
    <row r="28" spans="1:15" ht="44.4" customHeight="1" x14ac:dyDescent="0.25">
      <c r="A28" s="306"/>
      <c r="B28" s="371" t="s">
        <v>216</v>
      </c>
      <c r="C28" s="290" t="s">
        <v>13</v>
      </c>
      <c r="D28" s="290" t="s">
        <v>13</v>
      </c>
      <c r="E28" s="290" t="s">
        <v>14</v>
      </c>
      <c r="F28" s="290" t="s">
        <v>4</v>
      </c>
      <c r="G28" s="290" t="s">
        <v>332</v>
      </c>
      <c r="H28" s="290" t="s">
        <v>331</v>
      </c>
      <c r="I28" s="313" t="s">
        <v>15</v>
      </c>
      <c r="J28" s="314"/>
      <c r="K28" s="314"/>
      <c r="L28" s="315"/>
      <c r="M28" s="290" t="s">
        <v>7</v>
      </c>
      <c r="N28" s="290" t="s">
        <v>8</v>
      </c>
      <c r="O28" s="267"/>
    </row>
    <row r="29" spans="1:15" ht="75" customHeight="1" x14ac:dyDescent="0.25">
      <c r="A29" s="306"/>
      <c r="B29" s="372"/>
      <c r="C29" s="363"/>
      <c r="D29" s="363"/>
      <c r="E29" s="291"/>
      <c r="F29" s="291"/>
      <c r="G29" s="291"/>
      <c r="H29" s="291"/>
      <c r="I29" s="183" t="s">
        <v>17</v>
      </c>
      <c r="J29" s="183" t="s">
        <v>18</v>
      </c>
      <c r="K29" s="183" t="s">
        <v>19</v>
      </c>
      <c r="L29" s="183" t="s">
        <v>20</v>
      </c>
      <c r="M29" s="291"/>
      <c r="N29" s="291"/>
      <c r="O29" s="267"/>
    </row>
    <row r="30" spans="1:15" ht="78.599999999999994" customHeight="1" x14ac:dyDescent="0.25">
      <c r="A30" s="307"/>
      <c r="B30" s="373"/>
      <c r="C30" s="291"/>
      <c r="D30" s="291"/>
      <c r="E30" s="183">
        <f>F30+G30+H30+M30+N30</f>
        <v>5</v>
      </c>
      <c r="F30" s="183">
        <v>1</v>
      </c>
      <c r="G30" s="183">
        <v>1</v>
      </c>
      <c r="H30" s="183">
        <v>1</v>
      </c>
      <c r="I30" s="183">
        <v>0</v>
      </c>
      <c r="J30" s="183">
        <v>0</v>
      </c>
      <c r="K30" s="183">
        <v>0</v>
      </c>
      <c r="L30" s="183">
        <v>1</v>
      </c>
      <c r="M30" s="183">
        <v>1</v>
      </c>
      <c r="N30" s="183">
        <v>1</v>
      </c>
      <c r="O30" s="268"/>
    </row>
    <row r="31" spans="1:15" ht="13.8" customHeight="1" x14ac:dyDescent="0.25">
      <c r="A31" s="305" t="s">
        <v>251</v>
      </c>
      <c r="B31" s="339" t="s">
        <v>44</v>
      </c>
      <c r="C31" s="266" t="s">
        <v>9</v>
      </c>
      <c r="D31" s="118" t="s">
        <v>10</v>
      </c>
      <c r="E31" s="73">
        <f t="shared" ref="E31:E36" si="2">F31+G31+H31+M31+N31</f>
        <v>2523397.3899999997</v>
      </c>
      <c r="F31" s="153">
        <f>F32+F33</f>
        <v>430288.35</v>
      </c>
      <c r="G31" s="179">
        <f>G32+G33</f>
        <v>505912.55999999994</v>
      </c>
      <c r="H31" s="273">
        <f>H32+H33</f>
        <v>534610.56000000006</v>
      </c>
      <c r="I31" s="274"/>
      <c r="J31" s="274"/>
      <c r="K31" s="274"/>
      <c r="L31" s="275"/>
      <c r="M31" s="153">
        <f>M32+M33</f>
        <v>523542.96</v>
      </c>
      <c r="N31" s="153">
        <f>N32+N33</f>
        <v>529042.96</v>
      </c>
      <c r="O31" s="339"/>
    </row>
    <row r="32" spans="1:15" ht="66" x14ac:dyDescent="0.25">
      <c r="A32" s="306"/>
      <c r="B32" s="340"/>
      <c r="C32" s="267"/>
      <c r="D32" s="118" t="s">
        <v>31</v>
      </c>
      <c r="E32" s="73">
        <f t="shared" si="2"/>
        <v>2280703.96</v>
      </c>
      <c r="F32" s="153">
        <f>F35+F41</f>
        <v>383906.93999999994</v>
      </c>
      <c r="G32" s="179">
        <f>G35+G41</f>
        <v>445671.53999999992</v>
      </c>
      <c r="H32" s="273">
        <f t="shared" ref="H32:N32" si="3">H35+H41</f>
        <v>489253.56</v>
      </c>
      <c r="I32" s="274"/>
      <c r="J32" s="274"/>
      <c r="K32" s="274"/>
      <c r="L32" s="275"/>
      <c r="M32" s="153">
        <f t="shared" si="3"/>
        <v>478185.96</v>
      </c>
      <c r="N32" s="153">
        <f t="shared" si="3"/>
        <v>483685.96</v>
      </c>
      <c r="O32" s="340"/>
    </row>
    <row r="33" spans="1:15" ht="26.4" x14ac:dyDescent="0.25">
      <c r="A33" s="307"/>
      <c r="B33" s="341"/>
      <c r="C33" s="268"/>
      <c r="D33" s="118" t="s">
        <v>11</v>
      </c>
      <c r="E33" s="73">
        <f t="shared" si="2"/>
        <v>242693.43</v>
      </c>
      <c r="F33" s="153">
        <f>F36</f>
        <v>46381.41</v>
      </c>
      <c r="G33" s="153">
        <f>G36</f>
        <v>60241.020000000004</v>
      </c>
      <c r="H33" s="273">
        <f>H36</f>
        <v>45357</v>
      </c>
      <c r="I33" s="274"/>
      <c r="J33" s="274"/>
      <c r="K33" s="274"/>
      <c r="L33" s="275"/>
      <c r="M33" s="153">
        <f>M36</f>
        <v>45357</v>
      </c>
      <c r="N33" s="153">
        <f>N36</f>
        <v>45357</v>
      </c>
      <c r="O33" s="341"/>
    </row>
    <row r="34" spans="1:15" ht="131.4" customHeight="1" x14ac:dyDescent="0.25">
      <c r="A34" s="305" t="s">
        <v>138</v>
      </c>
      <c r="B34" s="339" t="s">
        <v>46</v>
      </c>
      <c r="C34" s="266" t="s">
        <v>9</v>
      </c>
      <c r="D34" s="118" t="s">
        <v>10</v>
      </c>
      <c r="E34" s="73">
        <f t="shared" si="2"/>
        <v>2443192.6999999997</v>
      </c>
      <c r="F34" s="153">
        <f>F35+F36</f>
        <v>410089.30999999994</v>
      </c>
      <c r="G34" s="179">
        <f>G35+G36</f>
        <v>490371.70999999996</v>
      </c>
      <c r="H34" s="273">
        <f>H35+H36</f>
        <v>518910.56</v>
      </c>
      <c r="I34" s="274"/>
      <c r="J34" s="274"/>
      <c r="K34" s="274"/>
      <c r="L34" s="275"/>
      <c r="M34" s="153">
        <f>M35+M36</f>
        <v>508910.56</v>
      </c>
      <c r="N34" s="153">
        <f>N35+N36</f>
        <v>514910.56</v>
      </c>
      <c r="O34" s="364" t="s">
        <v>253</v>
      </c>
    </row>
    <row r="35" spans="1:15" ht="183.6" customHeight="1" x14ac:dyDescent="0.25">
      <c r="A35" s="306"/>
      <c r="B35" s="340"/>
      <c r="C35" s="267"/>
      <c r="D35" s="118" t="s">
        <v>31</v>
      </c>
      <c r="E35" s="73">
        <f t="shared" si="2"/>
        <v>2200499.27</v>
      </c>
      <c r="F35" s="153">
        <v>363707.89999999997</v>
      </c>
      <c r="G35" s="179">
        <v>430130.68999999994</v>
      </c>
      <c r="H35" s="273">
        <v>473553.56</v>
      </c>
      <c r="I35" s="274"/>
      <c r="J35" s="274"/>
      <c r="K35" s="274"/>
      <c r="L35" s="275"/>
      <c r="M35" s="153">
        <v>463553.56</v>
      </c>
      <c r="N35" s="153">
        <v>469553.56</v>
      </c>
      <c r="O35" s="365"/>
    </row>
    <row r="36" spans="1:15" ht="100.2" customHeight="1" x14ac:dyDescent="0.25">
      <c r="A36" s="307"/>
      <c r="B36" s="341"/>
      <c r="C36" s="268"/>
      <c r="D36" s="118" t="s">
        <v>11</v>
      </c>
      <c r="E36" s="73">
        <f t="shared" si="2"/>
        <v>242693.43</v>
      </c>
      <c r="F36" s="153">
        <v>46381.41</v>
      </c>
      <c r="G36" s="179">
        <f>9744.94+2686.04+1241.54+46568.5</f>
        <v>60241.020000000004</v>
      </c>
      <c r="H36" s="273">
        <v>45357</v>
      </c>
      <c r="I36" s="274"/>
      <c r="J36" s="274"/>
      <c r="K36" s="274"/>
      <c r="L36" s="275"/>
      <c r="M36" s="153">
        <v>45357</v>
      </c>
      <c r="N36" s="153">
        <v>45357</v>
      </c>
      <c r="O36" s="366"/>
    </row>
    <row r="37" spans="1:15" ht="54" customHeight="1" x14ac:dyDescent="0.25">
      <c r="A37" s="317"/>
      <c r="B37" s="357" t="s">
        <v>149</v>
      </c>
      <c r="C37" s="285" t="s">
        <v>13</v>
      </c>
      <c r="D37" s="285" t="s">
        <v>13</v>
      </c>
      <c r="E37" s="285" t="s">
        <v>14</v>
      </c>
      <c r="F37" s="285" t="s">
        <v>4</v>
      </c>
      <c r="G37" s="285" t="s">
        <v>5</v>
      </c>
      <c r="H37" s="285" t="s">
        <v>331</v>
      </c>
      <c r="I37" s="287" t="s">
        <v>15</v>
      </c>
      <c r="J37" s="288"/>
      <c r="K37" s="288"/>
      <c r="L37" s="289"/>
      <c r="M37" s="285" t="s">
        <v>7</v>
      </c>
      <c r="N37" s="285" t="s">
        <v>8</v>
      </c>
      <c r="O37" s="279"/>
    </row>
    <row r="38" spans="1:15" ht="70.95" customHeight="1" x14ac:dyDescent="0.25">
      <c r="A38" s="303"/>
      <c r="B38" s="358"/>
      <c r="C38" s="324"/>
      <c r="D38" s="324"/>
      <c r="E38" s="286"/>
      <c r="F38" s="286"/>
      <c r="G38" s="286"/>
      <c r="H38" s="286"/>
      <c r="I38" s="178" t="s">
        <v>17</v>
      </c>
      <c r="J38" s="178" t="s">
        <v>18</v>
      </c>
      <c r="K38" s="178" t="s">
        <v>19</v>
      </c>
      <c r="L38" s="178" t="s">
        <v>20</v>
      </c>
      <c r="M38" s="286"/>
      <c r="N38" s="286"/>
      <c r="O38" s="280"/>
    </row>
    <row r="39" spans="1:15" ht="79.2" customHeight="1" x14ac:dyDescent="0.25">
      <c r="A39" s="304"/>
      <c r="B39" s="359"/>
      <c r="C39" s="286"/>
      <c r="D39" s="286"/>
      <c r="E39" s="178">
        <v>100</v>
      </c>
      <c r="F39" s="178">
        <v>100</v>
      </c>
      <c r="G39" s="178">
        <v>100</v>
      </c>
      <c r="H39" s="178">
        <v>100</v>
      </c>
      <c r="I39" s="178">
        <v>25</v>
      </c>
      <c r="J39" s="178">
        <v>50</v>
      </c>
      <c r="K39" s="178">
        <v>75</v>
      </c>
      <c r="L39" s="178">
        <v>100</v>
      </c>
      <c r="M39" s="178">
        <v>100</v>
      </c>
      <c r="N39" s="178">
        <v>100</v>
      </c>
      <c r="O39" s="281"/>
    </row>
    <row r="40" spans="1:15" ht="126.6" customHeight="1" x14ac:dyDescent="0.25">
      <c r="A40" s="305" t="s">
        <v>193</v>
      </c>
      <c r="B40" s="339" t="s">
        <v>264</v>
      </c>
      <c r="C40" s="266" t="s">
        <v>9</v>
      </c>
      <c r="D40" s="118" t="s">
        <v>10</v>
      </c>
      <c r="E40" s="73">
        <f>F40+G40+H40+M40+N40</f>
        <v>80204.689999999988</v>
      </c>
      <c r="F40" s="153">
        <f>F41+F42</f>
        <v>20199.04</v>
      </c>
      <c r="G40" s="179">
        <f>G41+G42</f>
        <v>15540.85</v>
      </c>
      <c r="H40" s="273">
        <f>H41+H42</f>
        <v>15700</v>
      </c>
      <c r="I40" s="274"/>
      <c r="J40" s="274"/>
      <c r="K40" s="274"/>
      <c r="L40" s="275"/>
      <c r="M40" s="153">
        <f>M41+M42</f>
        <v>14632.4</v>
      </c>
      <c r="N40" s="153">
        <f>N41+N42</f>
        <v>14132.4</v>
      </c>
      <c r="O40" s="364" t="s">
        <v>253</v>
      </c>
    </row>
    <row r="41" spans="1:15" ht="168" customHeight="1" x14ac:dyDescent="0.25">
      <c r="A41" s="306"/>
      <c r="B41" s="340"/>
      <c r="C41" s="267"/>
      <c r="D41" s="118" t="s">
        <v>31</v>
      </c>
      <c r="E41" s="73">
        <f>F41+G41+H41+M41+N41</f>
        <v>80204.689999999988</v>
      </c>
      <c r="F41" s="153">
        <v>20199.04</v>
      </c>
      <c r="G41" s="179">
        <v>15540.85</v>
      </c>
      <c r="H41" s="273">
        <v>15700</v>
      </c>
      <c r="I41" s="274"/>
      <c r="J41" s="274"/>
      <c r="K41" s="274"/>
      <c r="L41" s="275"/>
      <c r="M41" s="153">
        <v>14632.4</v>
      </c>
      <c r="N41" s="153">
        <v>14132.4</v>
      </c>
      <c r="O41" s="365"/>
    </row>
    <row r="42" spans="1:15" ht="120.6" customHeight="1" x14ac:dyDescent="0.25">
      <c r="A42" s="307"/>
      <c r="B42" s="341"/>
      <c r="C42" s="268"/>
      <c r="D42" s="118" t="s">
        <v>11</v>
      </c>
      <c r="E42" s="73">
        <f>F42+G42+H42+M42+N42</f>
        <v>0</v>
      </c>
      <c r="F42" s="153">
        <v>0</v>
      </c>
      <c r="G42" s="179">
        <v>0</v>
      </c>
      <c r="H42" s="273">
        <v>0</v>
      </c>
      <c r="I42" s="274"/>
      <c r="J42" s="274"/>
      <c r="K42" s="274"/>
      <c r="L42" s="275"/>
      <c r="M42" s="153">
        <v>0</v>
      </c>
      <c r="N42" s="153">
        <v>0</v>
      </c>
      <c r="O42" s="366"/>
    </row>
    <row r="43" spans="1:15" ht="44.4" customHeight="1" x14ac:dyDescent="0.25">
      <c r="A43" s="317"/>
      <c r="B43" s="334" t="s">
        <v>313</v>
      </c>
      <c r="C43" s="285" t="s">
        <v>13</v>
      </c>
      <c r="D43" s="285" t="s">
        <v>13</v>
      </c>
      <c r="E43" s="285" t="s">
        <v>14</v>
      </c>
      <c r="F43" s="285" t="s">
        <v>4</v>
      </c>
      <c r="G43" s="285" t="s">
        <v>5</v>
      </c>
      <c r="H43" s="285" t="s">
        <v>331</v>
      </c>
      <c r="I43" s="287" t="s">
        <v>15</v>
      </c>
      <c r="J43" s="288"/>
      <c r="K43" s="288"/>
      <c r="L43" s="289"/>
      <c r="M43" s="285" t="s">
        <v>7</v>
      </c>
      <c r="N43" s="285" t="s">
        <v>8</v>
      </c>
      <c r="O43" s="279"/>
    </row>
    <row r="44" spans="1:15" ht="44.4" customHeight="1" x14ac:dyDescent="0.25">
      <c r="A44" s="303"/>
      <c r="B44" s="335"/>
      <c r="C44" s="324"/>
      <c r="D44" s="324"/>
      <c r="E44" s="286"/>
      <c r="F44" s="286"/>
      <c r="G44" s="286"/>
      <c r="H44" s="286"/>
      <c r="I44" s="178" t="s">
        <v>17</v>
      </c>
      <c r="J44" s="178" t="s">
        <v>18</v>
      </c>
      <c r="K44" s="178" t="s">
        <v>19</v>
      </c>
      <c r="L44" s="178" t="s">
        <v>20</v>
      </c>
      <c r="M44" s="286"/>
      <c r="N44" s="286"/>
      <c r="O44" s="280"/>
    </row>
    <row r="45" spans="1:15" ht="44.4" customHeight="1" x14ac:dyDescent="0.25">
      <c r="A45" s="304"/>
      <c r="B45" s="336"/>
      <c r="C45" s="286"/>
      <c r="D45" s="286"/>
      <c r="E45" s="178">
        <f>F45+G45+H45+M45+N45</f>
        <v>148</v>
      </c>
      <c r="F45" s="178">
        <v>6</v>
      </c>
      <c r="G45" s="178">
        <v>37</v>
      </c>
      <c r="H45" s="178">
        <f>L45</f>
        <v>37</v>
      </c>
      <c r="I45" s="178">
        <v>9</v>
      </c>
      <c r="J45" s="178">
        <v>16</v>
      </c>
      <c r="K45" s="178">
        <v>21</v>
      </c>
      <c r="L45" s="178">
        <v>37</v>
      </c>
      <c r="M45" s="178">
        <v>34</v>
      </c>
      <c r="N45" s="178">
        <v>34</v>
      </c>
      <c r="O45" s="281"/>
    </row>
    <row r="46" spans="1:15" ht="13.8" customHeight="1" x14ac:dyDescent="0.25">
      <c r="A46" s="305" t="s">
        <v>33</v>
      </c>
      <c r="B46" s="339" t="s">
        <v>374</v>
      </c>
      <c r="C46" s="266" t="s">
        <v>9</v>
      </c>
      <c r="D46" s="118" t="s">
        <v>10</v>
      </c>
      <c r="E46" s="73">
        <f t="shared" ref="E46:E57" si="4">F46+G46+H46+M46+N46</f>
        <v>183653</v>
      </c>
      <c r="F46" s="153">
        <f>F47+F48</f>
        <v>123444.91</v>
      </c>
      <c r="G46" s="179">
        <f>G47+G48</f>
        <v>54895.789999999994</v>
      </c>
      <c r="H46" s="273">
        <f>H47+H48</f>
        <v>5312.3</v>
      </c>
      <c r="I46" s="274"/>
      <c r="J46" s="274"/>
      <c r="K46" s="274"/>
      <c r="L46" s="275"/>
      <c r="M46" s="153">
        <f>M47+M48</f>
        <v>0</v>
      </c>
      <c r="N46" s="153">
        <f>N47+N48</f>
        <v>0</v>
      </c>
      <c r="O46" s="339"/>
    </row>
    <row r="47" spans="1:15" ht="70.2" customHeight="1" x14ac:dyDescent="0.25">
      <c r="A47" s="306"/>
      <c r="B47" s="340"/>
      <c r="C47" s="267"/>
      <c r="D47" s="118" t="s">
        <v>31</v>
      </c>
      <c r="E47" s="73">
        <f t="shared" si="4"/>
        <v>183653</v>
      </c>
      <c r="F47" s="153">
        <f>F56+F68</f>
        <v>123444.91</v>
      </c>
      <c r="G47" s="179">
        <f>+G50+G62+G74+G80+G56+G68+G623</f>
        <v>54895.789999999994</v>
      </c>
      <c r="H47" s="273">
        <f>H56+H68+H62+H74+H80</f>
        <v>5312.3</v>
      </c>
      <c r="I47" s="274"/>
      <c r="J47" s="274"/>
      <c r="K47" s="274"/>
      <c r="L47" s="275"/>
      <c r="M47" s="153">
        <f>M56+M68+M62</f>
        <v>0</v>
      </c>
      <c r="N47" s="153">
        <f>N56+N68+N62</f>
        <v>0</v>
      </c>
      <c r="O47" s="340"/>
    </row>
    <row r="48" spans="1:15" ht="144.6" customHeight="1" x14ac:dyDescent="0.25">
      <c r="A48" s="307"/>
      <c r="B48" s="341"/>
      <c r="C48" s="268"/>
      <c r="D48" s="118" t="s">
        <v>11</v>
      </c>
      <c r="E48" s="73">
        <f t="shared" si="4"/>
        <v>0</v>
      </c>
      <c r="F48" s="153">
        <f>F57+F69</f>
        <v>0</v>
      </c>
      <c r="G48" s="179">
        <f>G57+G69</f>
        <v>0</v>
      </c>
      <c r="H48" s="273">
        <f>H57+H69+H63+H75+H81</f>
        <v>0</v>
      </c>
      <c r="I48" s="274"/>
      <c r="J48" s="274"/>
      <c r="K48" s="274"/>
      <c r="L48" s="275"/>
      <c r="M48" s="153">
        <f>M57+M69+M63</f>
        <v>0</v>
      </c>
      <c r="N48" s="153">
        <f>N57+N69+N63</f>
        <v>0</v>
      </c>
      <c r="O48" s="341"/>
    </row>
    <row r="49" spans="1:15" x14ac:dyDescent="0.25">
      <c r="A49" s="305" t="s">
        <v>117</v>
      </c>
      <c r="B49" s="339" t="s">
        <v>364</v>
      </c>
      <c r="C49" s="266" t="s">
        <v>9</v>
      </c>
      <c r="D49" s="118" t="s">
        <v>10</v>
      </c>
      <c r="E49" s="73">
        <f>F49+G49+H49+M49+N49</f>
        <v>1773.65</v>
      </c>
      <c r="F49" s="153">
        <f>F50+F51</f>
        <v>0</v>
      </c>
      <c r="G49" s="179">
        <f>G50+G51</f>
        <v>1773.65</v>
      </c>
      <c r="H49" s="273">
        <f>H50+H51</f>
        <v>0</v>
      </c>
      <c r="I49" s="274"/>
      <c r="J49" s="274"/>
      <c r="K49" s="274"/>
      <c r="L49" s="275"/>
      <c r="M49" s="153">
        <f>M50+M51</f>
        <v>0</v>
      </c>
      <c r="N49" s="153">
        <f>N50+N51</f>
        <v>0</v>
      </c>
      <c r="O49" s="266" t="s">
        <v>40</v>
      </c>
    </row>
    <row r="50" spans="1:15" ht="65.400000000000006" customHeight="1" x14ac:dyDescent="0.25">
      <c r="A50" s="306"/>
      <c r="B50" s="340"/>
      <c r="C50" s="267"/>
      <c r="D50" s="118" t="s">
        <v>31</v>
      </c>
      <c r="E50" s="73">
        <f>F50+G50+H50+M50+N50</f>
        <v>1773.65</v>
      </c>
      <c r="F50" s="153">
        <v>0</v>
      </c>
      <c r="G50" s="179">
        <v>1773.65</v>
      </c>
      <c r="H50" s="273">
        <v>0</v>
      </c>
      <c r="I50" s="274"/>
      <c r="J50" s="274"/>
      <c r="K50" s="274"/>
      <c r="L50" s="275"/>
      <c r="M50" s="153">
        <v>0</v>
      </c>
      <c r="N50" s="153">
        <v>0</v>
      </c>
      <c r="O50" s="267"/>
    </row>
    <row r="51" spans="1:15" ht="65.400000000000006" customHeight="1" x14ac:dyDescent="0.25">
      <c r="A51" s="307"/>
      <c r="B51" s="341"/>
      <c r="C51" s="268"/>
      <c r="D51" s="118" t="s">
        <v>11</v>
      </c>
      <c r="E51" s="73">
        <f>F51+G51+H51+M51+N51</f>
        <v>0</v>
      </c>
      <c r="F51" s="153">
        <v>0</v>
      </c>
      <c r="G51" s="179">
        <v>0</v>
      </c>
      <c r="H51" s="273">
        <v>0</v>
      </c>
      <c r="I51" s="274"/>
      <c r="J51" s="274"/>
      <c r="K51" s="274"/>
      <c r="L51" s="275"/>
      <c r="M51" s="153">
        <v>0</v>
      </c>
      <c r="N51" s="153">
        <v>0</v>
      </c>
      <c r="O51" s="268"/>
    </row>
    <row r="52" spans="1:15" ht="48.6" customHeight="1" x14ac:dyDescent="0.25">
      <c r="A52" s="317"/>
      <c r="B52" s="334" t="s">
        <v>365</v>
      </c>
      <c r="C52" s="285" t="s">
        <v>13</v>
      </c>
      <c r="D52" s="285" t="s">
        <v>13</v>
      </c>
      <c r="E52" s="285" t="s">
        <v>14</v>
      </c>
      <c r="F52" s="285" t="s">
        <v>4</v>
      </c>
      <c r="G52" s="285" t="s">
        <v>5</v>
      </c>
      <c r="H52" s="285" t="s">
        <v>331</v>
      </c>
      <c r="I52" s="287" t="s">
        <v>15</v>
      </c>
      <c r="J52" s="288"/>
      <c r="K52" s="288"/>
      <c r="L52" s="289"/>
      <c r="M52" s="285" t="s">
        <v>7</v>
      </c>
      <c r="N52" s="285" t="s">
        <v>8</v>
      </c>
      <c r="O52" s="279"/>
    </row>
    <row r="53" spans="1:15" ht="57.6" customHeight="1" x14ac:dyDescent="0.25">
      <c r="A53" s="303"/>
      <c r="B53" s="335"/>
      <c r="C53" s="324"/>
      <c r="D53" s="324"/>
      <c r="E53" s="286"/>
      <c r="F53" s="286"/>
      <c r="G53" s="286"/>
      <c r="H53" s="286"/>
      <c r="I53" s="178" t="s">
        <v>17</v>
      </c>
      <c r="J53" s="178" t="s">
        <v>18</v>
      </c>
      <c r="K53" s="178" t="s">
        <v>19</v>
      </c>
      <c r="L53" s="178" t="s">
        <v>20</v>
      </c>
      <c r="M53" s="286"/>
      <c r="N53" s="286"/>
      <c r="O53" s="280"/>
    </row>
    <row r="54" spans="1:15" ht="77.400000000000006" customHeight="1" x14ac:dyDescent="0.25">
      <c r="A54" s="304"/>
      <c r="B54" s="336"/>
      <c r="C54" s="286"/>
      <c r="D54" s="286"/>
      <c r="E54" s="178">
        <v>1</v>
      </c>
      <c r="F54" s="178">
        <v>0</v>
      </c>
      <c r="G54" s="178">
        <v>1</v>
      </c>
      <c r="H54" s="178" t="s">
        <v>122</v>
      </c>
      <c r="I54" s="178" t="s">
        <v>122</v>
      </c>
      <c r="J54" s="178" t="s">
        <v>122</v>
      </c>
      <c r="K54" s="178" t="s">
        <v>122</v>
      </c>
      <c r="L54" s="178" t="s">
        <v>122</v>
      </c>
      <c r="M54" s="178" t="s">
        <v>122</v>
      </c>
      <c r="N54" s="178" t="s">
        <v>122</v>
      </c>
      <c r="O54" s="281"/>
    </row>
    <row r="55" spans="1:15" x14ac:dyDescent="0.25">
      <c r="A55" s="305" t="s">
        <v>119</v>
      </c>
      <c r="B55" s="339" t="s">
        <v>252</v>
      </c>
      <c r="C55" s="266" t="s">
        <v>9</v>
      </c>
      <c r="D55" s="118" t="s">
        <v>10</v>
      </c>
      <c r="E55" s="73">
        <f t="shared" si="4"/>
        <v>48364.75</v>
      </c>
      <c r="F55" s="153">
        <f>F56+F57</f>
        <v>17823.84</v>
      </c>
      <c r="G55" s="179">
        <f>G56+G57</f>
        <v>29840.91</v>
      </c>
      <c r="H55" s="273">
        <f>H56+H57</f>
        <v>700</v>
      </c>
      <c r="I55" s="274"/>
      <c r="J55" s="274"/>
      <c r="K55" s="274"/>
      <c r="L55" s="275"/>
      <c r="M55" s="153">
        <f>M56+M57</f>
        <v>0</v>
      </c>
      <c r="N55" s="153">
        <f>N56+N57</f>
        <v>0</v>
      </c>
      <c r="O55" s="364" t="s">
        <v>258</v>
      </c>
    </row>
    <row r="56" spans="1:15" ht="79.8" customHeight="1" x14ac:dyDescent="0.25">
      <c r="A56" s="306"/>
      <c r="B56" s="340"/>
      <c r="C56" s="267"/>
      <c r="D56" s="118" t="s">
        <v>31</v>
      </c>
      <c r="E56" s="73">
        <f t="shared" si="4"/>
        <v>48364.75</v>
      </c>
      <c r="F56" s="153">
        <v>17823.84</v>
      </c>
      <c r="G56" s="179">
        <v>29840.91</v>
      </c>
      <c r="H56" s="273">
        <v>700</v>
      </c>
      <c r="I56" s="274"/>
      <c r="J56" s="274"/>
      <c r="K56" s="274"/>
      <c r="L56" s="275"/>
      <c r="M56" s="153">
        <v>0</v>
      </c>
      <c r="N56" s="153">
        <v>0</v>
      </c>
      <c r="O56" s="365"/>
    </row>
    <row r="57" spans="1:15" ht="111" customHeight="1" x14ac:dyDescent="0.25">
      <c r="A57" s="307"/>
      <c r="B57" s="341"/>
      <c r="C57" s="268"/>
      <c r="D57" s="118" t="s">
        <v>11</v>
      </c>
      <c r="E57" s="73">
        <f t="shared" si="4"/>
        <v>0</v>
      </c>
      <c r="F57" s="153">
        <v>0</v>
      </c>
      <c r="G57" s="179">
        <v>0</v>
      </c>
      <c r="H57" s="273">
        <v>0</v>
      </c>
      <c r="I57" s="274"/>
      <c r="J57" s="274"/>
      <c r="K57" s="274"/>
      <c r="L57" s="275"/>
      <c r="M57" s="153">
        <v>0</v>
      </c>
      <c r="N57" s="153">
        <v>0</v>
      </c>
      <c r="O57" s="366"/>
    </row>
    <row r="58" spans="1:15" ht="64.2" customHeight="1" x14ac:dyDescent="0.25">
      <c r="A58" s="317"/>
      <c r="B58" s="334" t="s">
        <v>261</v>
      </c>
      <c r="C58" s="285" t="s">
        <v>13</v>
      </c>
      <c r="D58" s="285" t="s">
        <v>13</v>
      </c>
      <c r="E58" s="285" t="s">
        <v>14</v>
      </c>
      <c r="F58" s="285" t="s">
        <v>4</v>
      </c>
      <c r="G58" s="285" t="s">
        <v>332</v>
      </c>
      <c r="H58" s="285" t="s">
        <v>331</v>
      </c>
      <c r="I58" s="287" t="s">
        <v>15</v>
      </c>
      <c r="J58" s="288"/>
      <c r="K58" s="288"/>
      <c r="L58" s="289"/>
      <c r="M58" s="285" t="s">
        <v>7</v>
      </c>
      <c r="N58" s="285" t="s">
        <v>8</v>
      </c>
      <c r="O58" s="279"/>
    </row>
    <row r="59" spans="1:15" ht="74.400000000000006" customHeight="1" x14ac:dyDescent="0.25">
      <c r="A59" s="303"/>
      <c r="B59" s="335"/>
      <c r="C59" s="324"/>
      <c r="D59" s="324"/>
      <c r="E59" s="286"/>
      <c r="F59" s="286"/>
      <c r="G59" s="286"/>
      <c r="H59" s="286"/>
      <c r="I59" s="178" t="s">
        <v>17</v>
      </c>
      <c r="J59" s="178" t="s">
        <v>18</v>
      </c>
      <c r="K59" s="178" t="s">
        <v>19</v>
      </c>
      <c r="L59" s="178" t="s">
        <v>20</v>
      </c>
      <c r="M59" s="286"/>
      <c r="N59" s="286"/>
      <c r="O59" s="280"/>
    </row>
    <row r="60" spans="1:15" ht="49.2" customHeight="1" x14ac:dyDescent="0.25">
      <c r="A60" s="304"/>
      <c r="B60" s="336"/>
      <c r="C60" s="286"/>
      <c r="D60" s="286"/>
      <c r="E60" s="178">
        <f>F60+G60+H60+M60+N60</f>
        <v>2025</v>
      </c>
      <c r="F60" s="178">
        <v>3</v>
      </c>
      <c r="G60" s="178">
        <v>2020</v>
      </c>
      <c r="H60" s="178">
        <f>L60</f>
        <v>2</v>
      </c>
      <c r="I60" s="178">
        <v>0</v>
      </c>
      <c r="J60" s="178">
        <v>0</v>
      </c>
      <c r="K60" s="178">
        <v>1</v>
      </c>
      <c r="L60" s="178">
        <v>2</v>
      </c>
      <c r="M60" s="178">
        <v>0</v>
      </c>
      <c r="N60" s="178">
        <v>0</v>
      </c>
      <c r="O60" s="281"/>
    </row>
    <row r="61" spans="1:15" ht="40.200000000000003" customHeight="1" x14ac:dyDescent="0.25">
      <c r="A61" s="305" t="s">
        <v>130</v>
      </c>
      <c r="B61" s="339" t="s">
        <v>323</v>
      </c>
      <c r="C61" s="266" t="s">
        <v>370</v>
      </c>
      <c r="D61" s="118" t="s">
        <v>10</v>
      </c>
      <c r="E61" s="73">
        <f>F61+G61+H61+M61+N61</f>
        <v>1058.97</v>
      </c>
      <c r="F61" s="153">
        <f>F62+F63</f>
        <v>0</v>
      </c>
      <c r="G61" s="179">
        <f>G62+G63</f>
        <v>1058.97</v>
      </c>
      <c r="H61" s="273">
        <f>H62+H63</f>
        <v>0</v>
      </c>
      <c r="I61" s="274"/>
      <c r="J61" s="274"/>
      <c r="K61" s="274"/>
      <c r="L61" s="275"/>
      <c r="M61" s="153">
        <f>M62+M63</f>
        <v>0</v>
      </c>
      <c r="N61" s="153">
        <f>N62+N63</f>
        <v>0</v>
      </c>
      <c r="O61" s="266" t="s">
        <v>40</v>
      </c>
    </row>
    <row r="62" spans="1:15" ht="84" customHeight="1" x14ac:dyDescent="0.25">
      <c r="A62" s="306"/>
      <c r="B62" s="340"/>
      <c r="C62" s="267"/>
      <c r="D62" s="118" t="s">
        <v>31</v>
      </c>
      <c r="E62" s="73">
        <f>F62+G62+H62+M62+N62</f>
        <v>1058.97</v>
      </c>
      <c r="F62" s="153">
        <v>0</v>
      </c>
      <c r="G62" s="179">
        <v>1058.97</v>
      </c>
      <c r="H62" s="273">
        <v>0</v>
      </c>
      <c r="I62" s="274"/>
      <c r="J62" s="274"/>
      <c r="K62" s="274"/>
      <c r="L62" s="275"/>
      <c r="M62" s="153">
        <v>0</v>
      </c>
      <c r="N62" s="153">
        <v>0</v>
      </c>
      <c r="O62" s="267"/>
    </row>
    <row r="63" spans="1:15" ht="26.4" x14ac:dyDescent="0.25">
      <c r="A63" s="307"/>
      <c r="B63" s="341"/>
      <c r="C63" s="268"/>
      <c r="D63" s="118" t="s">
        <v>11</v>
      </c>
      <c r="E63" s="73">
        <f>F63+G63+H63+M63+N63</f>
        <v>0</v>
      </c>
      <c r="F63" s="153">
        <v>0</v>
      </c>
      <c r="G63" s="179">
        <v>0</v>
      </c>
      <c r="H63" s="273">
        <v>0</v>
      </c>
      <c r="I63" s="274"/>
      <c r="J63" s="274"/>
      <c r="K63" s="274"/>
      <c r="L63" s="275"/>
      <c r="M63" s="153">
        <v>0</v>
      </c>
      <c r="N63" s="153">
        <v>0</v>
      </c>
      <c r="O63" s="268"/>
    </row>
    <row r="64" spans="1:15" ht="29.4" customHeight="1" x14ac:dyDescent="0.25">
      <c r="A64" s="317"/>
      <c r="B64" s="334" t="s">
        <v>324</v>
      </c>
      <c r="C64" s="285" t="s">
        <v>13</v>
      </c>
      <c r="D64" s="285" t="s">
        <v>13</v>
      </c>
      <c r="E64" s="285" t="s">
        <v>14</v>
      </c>
      <c r="F64" s="285" t="s">
        <v>4</v>
      </c>
      <c r="G64" s="285" t="s">
        <v>5</v>
      </c>
      <c r="H64" s="285" t="s">
        <v>331</v>
      </c>
      <c r="I64" s="287" t="s">
        <v>15</v>
      </c>
      <c r="J64" s="288"/>
      <c r="K64" s="288"/>
      <c r="L64" s="289"/>
      <c r="M64" s="285" t="s">
        <v>7</v>
      </c>
      <c r="N64" s="285" t="s">
        <v>8</v>
      </c>
      <c r="O64" s="279"/>
    </row>
    <row r="65" spans="1:15" ht="37.799999999999997" customHeight="1" x14ac:dyDescent="0.25">
      <c r="A65" s="303"/>
      <c r="B65" s="335"/>
      <c r="C65" s="324"/>
      <c r="D65" s="324"/>
      <c r="E65" s="286"/>
      <c r="F65" s="286"/>
      <c r="G65" s="286"/>
      <c r="H65" s="286"/>
      <c r="I65" s="178" t="s">
        <v>17</v>
      </c>
      <c r="J65" s="178" t="s">
        <v>18</v>
      </c>
      <c r="K65" s="178" t="s">
        <v>19</v>
      </c>
      <c r="L65" s="178" t="s">
        <v>20</v>
      </c>
      <c r="M65" s="286"/>
      <c r="N65" s="286"/>
      <c r="O65" s="280"/>
    </row>
    <row r="66" spans="1:15" ht="64.2" customHeight="1" x14ac:dyDescent="0.25">
      <c r="A66" s="304"/>
      <c r="B66" s="336"/>
      <c r="C66" s="286"/>
      <c r="D66" s="286"/>
      <c r="E66" s="178">
        <v>1</v>
      </c>
      <c r="F66" s="178">
        <v>0</v>
      </c>
      <c r="G66" s="178">
        <v>1</v>
      </c>
      <c r="H66" s="178" t="s">
        <v>122</v>
      </c>
      <c r="I66" s="178" t="s">
        <v>122</v>
      </c>
      <c r="J66" s="178" t="s">
        <v>122</v>
      </c>
      <c r="K66" s="178" t="s">
        <v>122</v>
      </c>
      <c r="L66" s="178" t="s">
        <v>122</v>
      </c>
      <c r="M66" s="178" t="s">
        <v>122</v>
      </c>
      <c r="N66" s="178" t="s">
        <v>122</v>
      </c>
      <c r="O66" s="281"/>
    </row>
    <row r="67" spans="1:15" ht="13.8" customHeight="1" x14ac:dyDescent="0.25">
      <c r="A67" s="305" t="s">
        <v>194</v>
      </c>
      <c r="B67" s="339" t="s">
        <v>51</v>
      </c>
      <c r="C67" s="266" t="s">
        <v>370</v>
      </c>
      <c r="D67" s="118" t="s">
        <v>10</v>
      </c>
      <c r="E67" s="73">
        <f>F67+G67+H67+M67+N67</f>
        <v>127843.33</v>
      </c>
      <c r="F67" s="153">
        <f>F68+F69</f>
        <v>105621.07</v>
      </c>
      <c r="G67" s="179">
        <f>G68+G69</f>
        <v>22222.26</v>
      </c>
      <c r="H67" s="273">
        <f>H68+H69</f>
        <v>0</v>
      </c>
      <c r="I67" s="274"/>
      <c r="J67" s="274"/>
      <c r="K67" s="274"/>
      <c r="L67" s="275"/>
      <c r="M67" s="153">
        <f t="shared" ref="M67:N67" si="5">M68+M69</f>
        <v>0</v>
      </c>
      <c r="N67" s="153">
        <f t="shared" si="5"/>
        <v>0</v>
      </c>
      <c r="O67" s="364" t="s">
        <v>254</v>
      </c>
    </row>
    <row r="68" spans="1:15" ht="99.6" customHeight="1" x14ac:dyDescent="0.25">
      <c r="A68" s="306"/>
      <c r="B68" s="340"/>
      <c r="C68" s="267"/>
      <c r="D68" s="118" t="s">
        <v>31</v>
      </c>
      <c r="E68" s="73">
        <f>F68+G68+H68+M68+N68</f>
        <v>127843.33</v>
      </c>
      <c r="F68" s="153">
        <v>105621.07</v>
      </c>
      <c r="G68" s="179">
        <v>22222.26</v>
      </c>
      <c r="H68" s="273">
        <v>0</v>
      </c>
      <c r="I68" s="274"/>
      <c r="J68" s="274"/>
      <c r="K68" s="274"/>
      <c r="L68" s="275"/>
      <c r="M68" s="153">
        <v>0</v>
      </c>
      <c r="N68" s="153">
        <v>0</v>
      </c>
      <c r="O68" s="365"/>
    </row>
    <row r="69" spans="1:15" ht="118.2" customHeight="1" x14ac:dyDescent="0.25">
      <c r="A69" s="307"/>
      <c r="B69" s="341"/>
      <c r="C69" s="268"/>
      <c r="D69" s="118" t="s">
        <v>11</v>
      </c>
      <c r="E69" s="73">
        <f>F69+G69+H69+M69+N69</f>
        <v>0</v>
      </c>
      <c r="F69" s="153">
        <v>0</v>
      </c>
      <c r="G69" s="179">
        <v>0</v>
      </c>
      <c r="H69" s="273">
        <v>0</v>
      </c>
      <c r="I69" s="274"/>
      <c r="J69" s="274"/>
      <c r="K69" s="274"/>
      <c r="L69" s="275"/>
      <c r="M69" s="153">
        <v>0</v>
      </c>
      <c r="N69" s="153">
        <v>0</v>
      </c>
      <c r="O69" s="366"/>
    </row>
    <row r="70" spans="1:15" s="89" customFormat="1" ht="39" customHeight="1" x14ac:dyDescent="0.25">
      <c r="A70" s="317"/>
      <c r="B70" s="334" t="s">
        <v>154</v>
      </c>
      <c r="C70" s="279" t="s">
        <v>13</v>
      </c>
      <c r="D70" s="279" t="s">
        <v>13</v>
      </c>
      <c r="E70" s="279" t="s">
        <v>14</v>
      </c>
      <c r="F70" s="279" t="s">
        <v>4</v>
      </c>
      <c r="G70" s="279" t="s">
        <v>5</v>
      </c>
      <c r="H70" s="279" t="s">
        <v>331</v>
      </c>
      <c r="I70" s="292" t="s">
        <v>15</v>
      </c>
      <c r="J70" s="293"/>
      <c r="K70" s="293"/>
      <c r="L70" s="294"/>
      <c r="M70" s="279" t="s">
        <v>7</v>
      </c>
      <c r="N70" s="279" t="s">
        <v>8</v>
      </c>
      <c r="O70" s="279"/>
    </row>
    <row r="71" spans="1:15" s="89" customFormat="1" ht="39" customHeight="1" x14ac:dyDescent="0.25">
      <c r="A71" s="303"/>
      <c r="B71" s="335"/>
      <c r="C71" s="280"/>
      <c r="D71" s="280"/>
      <c r="E71" s="281"/>
      <c r="F71" s="281"/>
      <c r="G71" s="281"/>
      <c r="H71" s="281"/>
      <c r="I71" s="182" t="s">
        <v>17</v>
      </c>
      <c r="J71" s="182" t="s">
        <v>18</v>
      </c>
      <c r="K71" s="182" t="s">
        <v>19</v>
      </c>
      <c r="L71" s="182" t="s">
        <v>20</v>
      </c>
      <c r="M71" s="281"/>
      <c r="N71" s="281"/>
      <c r="O71" s="280"/>
    </row>
    <row r="72" spans="1:15" s="89" customFormat="1" ht="115.95" customHeight="1" x14ac:dyDescent="0.25">
      <c r="A72" s="304"/>
      <c r="B72" s="336"/>
      <c r="C72" s="281"/>
      <c r="D72" s="281"/>
      <c r="E72" s="182">
        <f>F72+G72</f>
        <v>32</v>
      </c>
      <c r="F72" s="182">
        <v>6</v>
      </c>
      <c r="G72" s="182">
        <v>26</v>
      </c>
      <c r="H72" s="182" t="s">
        <v>122</v>
      </c>
      <c r="I72" s="182" t="s">
        <v>122</v>
      </c>
      <c r="J72" s="182" t="s">
        <v>122</v>
      </c>
      <c r="K72" s="182" t="s">
        <v>122</v>
      </c>
      <c r="L72" s="182" t="s">
        <v>122</v>
      </c>
      <c r="M72" s="182" t="s">
        <v>122</v>
      </c>
      <c r="N72" s="182" t="s">
        <v>122</v>
      </c>
      <c r="O72" s="281"/>
    </row>
    <row r="73" spans="1:15" s="89" customFormat="1" ht="61.2" customHeight="1" x14ac:dyDescent="0.25">
      <c r="A73" s="305" t="s">
        <v>237</v>
      </c>
      <c r="B73" s="339" t="s">
        <v>357</v>
      </c>
      <c r="C73" s="266" t="s">
        <v>9</v>
      </c>
      <c r="D73" s="118" t="s">
        <v>10</v>
      </c>
      <c r="E73" s="73">
        <f>F73+G73+H73+M73+N73</f>
        <v>1101.05</v>
      </c>
      <c r="F73" s="153">
        <f>F74+F75</f>
        <v>0</v>
      </c>
      <c r="G73" s="179">
        <f>G74+G75</f>
        <v>0</v>
      </c>
      <c r="H73" s="273">
        <f>H74+H75</f>
        <v>1101.05</v>
      </c>
      <c r="I73" s="274"/>
      <c r="J73" s="274"/>
      <c r="K73" s="274"/>
      <c r="L73" s="275"/>
      <c r="M73" s="153">
        <f t="shared" ref="M73:N73" si="6">M74+M75</f>
        <v>0</v>
      </c>
      <c r="N73" s="153">
        <f t="shared" si="6"/>
        <v>0</v>
      </c>
      <c r="O73" s="266" t="s">
        <v>40</v>
      </c>
    </row>
    <row r="74" spans="1:15" s="89" customFormat="1" ht="61.2" customHeight="1" x14ac:dyDescent="0.25">
      <c r="A74" s="306"/>
      <c r="B74" s="340"/>
      <c r="C74" s="267"/>
      <c r="D74" s="118" t="s">
        <v>31</v>
      </c>
      <c r="E74" s="73">
        <f>F74+G74+H74+M74+N74</f>
        <v>1101.05</v>
      </c>
      <c r="F74" s="153">
        <v>0</v>
      </c>
      <c r="G74" s="179">
        <v>0</v>
      </c>
      <c r="H74" s="273">
        <f>1101.05</f>
        <v>1101.05</v>
      </c>
      <c r="I74" s="274"/>
      <c r="J74" s="274"/>
      <c r="K74" s="274"/>
      <c r="L74" s="275"/>
      <c r="M74" s="153">
        <v>0</v>
      </c>
      <c r="N74" s="153">
        <v>0</v>
      </c>
      <c r="O74" s="267"/>
    </row>
    <row r="75" spans="1:15" s="89" customFormat="1" ht="61.2" customHeight="1" x14ac:dyDescent="0.25">
      <c r="A75" s="307"/>
      <c r="B75" s="341"/>
      <c r="C75" s="268"/>
      <c r="D75" s="118" t="s">
        <v>11</v>
      </c>
      <c r="E75" s="73">
        <f>F75+G75+H75+M75+N75</f>
        <v>0</v>
      </c>
      <c r="F75" s="153">
        <v>0</v>
      </c>
      <c r="G75" s="179">
        <v>0</v>
      </c>
      <c r="H75" s="273">
        <v>0</v>
      </c>
      <c r="I75" s="274"/>
      <c r="J75" s="274"/>
      <c r="K75" s="274"/>
      <c r="L75" s="275"/>
      <c r="M75" s="153">
        <v>0</v>
      </c>
      <c r="N75" s="153">
        <v>0</v>
      </c>
      <c r="O75" s="268"/>
    </row>
    <row r="76" spans="1:15" s="89" customFormat="1" ht="61.2" customHeight="1" x14ac:dyDescent="0.25">
      <c r="A76" s="317"/>
      <c r="B76" s="334" t="s">
        <v>358</v>
      </c>
      <c r="C76" s="279" t="s">
        <v>13</v>
      </c>
      <c r="D76" s="279" t="s">
        <v>13</v>
      </c>
      <c r="E76" s="279" t="s">
        <v>14</v>
      </c>
      <c r="F76" s="279" t="s">
        <v>4</v>
      </c>
      <c r="G76" s="279" t="s">
        <v>5</v>
      </c>
      <c r="H76" s="279" t="s">
        <v>331</v>
      </c>
      <c r="I76" s="292" t="s">
        <v>15</v>
      </c>
      <c r="J76" s="293"/>
      <c r="K76" s="293"/>
      <c r="L76" s="294"/>
      <c r="M76" s="279" t="s">
        <v>7</v>
      </c>
      <c r="N76" s="279" t="s">
        <v>8</v>
      </c>
      <c r="O76" s="279"/>
    </row>
    <row r="77" spans="1:15" s="89" customFormat="1" ht="61.2" customHeight="1" x14ac:dyDescent="0.25">
      <c r="A77" s="303"/>
      <c r="B77" s="335"/>
      <c r="C77" s="280"/>
      <c r="D77" s="280"/>
      <c r="E77" s="281"/>
      <c r="F77" s="281"/>
      <c r="G77" s="281"/>
      <c r="H77" s="281"/>
      <c r="I77" s="182" t="s">
        <v>17</v>
      </c>
      <c r="J77" s="182" t="s">
        <v>18</v>
      </c>
      <c r="K77" s="182" t="s">
        <v>19</v>
      </c>
      <c r="L77" s="182" t="s">
        <v>20</v>
      </c>
      <c r="M77" s="281"/>
      <c r="N77" s="281"/>
      <c r="O77" s="280"/>
    </row>
    <row r="78" spans="1:15" s="89" customFormat="1" ht="61.2" customHeight="1" x14ac:dyDescent="0.25">
      <c r="A78" s="304"/>
      <c r="B78" s="336"/>
      <c r="C78" s="281"/>
      <c r="D78" s="281"/>
      <c r="E78" s="182">
        <f>F78+G78+H78+M78+N78</f>
        <v>1</v>
      </c>
      <c r="F78" s="182">
        <v>0</v>
      </c>
      <c r="G78" s="182">
        <v>0</v>
      </c>
      <c r="H78" s="182">
        <f>L78</f>
        <v>1</v>
      </c>
      <c r="I78" s="182">
        <v>0</v>
      </c>
      <c r="J78" s="182">
        <v>0</v>
      </c>
      <c r="K78" s="182">
        <v>1</v>
      </c>
      <c r="L78" s="182">
        <v>1</v>
      </c>
      <c r="M78" s="182">
        <v>0</v>
      </c>
      <c r="N78" s="182">
        <v>0</v>
      </c>
      <c r="O78" s="281"/>
    </row>
    <row r="79" spans="1:15" s="89" customFormat="1" ht="61.2" customHeight="1" x14ac:dyDescent="0.25">
      <c r="A79" s="305" t="s">
        <v>277</v>
      </c>
      <c r="B79" s="339" t="s">
        <v>360</v>
      </c>
      <c r="C79" s="266" t="s">
        <v>9</v>
      </c>
      <c r="D79" s="118" t="s">
        <v>10</v>
      </c>
      <c r="E79" s="73">
        <f>F79+G79+H79+M79+N79</f>
        <v>3511.25</v>
      </c>
      <c r="F79" s="153">
        <f>F80+F81</f>
        <v>0</v>
      </c>
      <c r="G79" s="179">
        <f>G80+G81</f>
        <v>0</v>
      </c>
      <c r="H79" s="273">
        <f>H80+H81</f>
        <v>3511.25</v>
      </c>
      <c r="I79" s="274"/>
      <c r="J79" s="274"/>
      <c r="K79" s="274"/>
      <c r="L79" s="275"/>
      <c r="M79" s="153">
        <f t="shared" ref="M79:N79" si="7">M80+M81</f>
        <v>0</v>
      </c>
      <c r="N79" s="153">
        <f t="shared" si="7"/>
        <v>0</v>
      </c>
      <c r="O79" s="266" t="s">
        <v>40</v>
      </c>
    </row>
    <row r="80" spans="1:15" s="89" customFormat="1" ht="61.2" customHeight="1" x14ac:dyDescent="0.25">
      <c r="A80" s="306"/>
      <c r="B80" s="340"/>
      <c r="C80" s="267"/>
      <c r="D80" s="118" t="s">
        <v>31</v>
      </c>
      <c r="E80" s="73">
        <f>F80+G80+H80+M80+N80</f>
        <v>3511.25</v>
      </c>
      <c r="F80" s="153">
        <v>0</v>
      </c>
      <c r="G80" s="179">
        <v>0</v>
      </c>
      <c r="H80" s="273">
        <v>3511.25</v>
      </c>
      <c r="I80" s="274"/>
      <c r="J80" s="274"/>
      <c r="K80" s="274"/>
      <c r="L80" s="275"/>
      <c r="M80" s="153">
        <v>0</v>
      </c>
      <c r="N80" s="153">
        <v>0</v>
      </c>
      <c r="O80" s="267"/>
    </row>
    <row r="81" spans="1:15" s="89" customFormat="1" ht="61.2" customHeight="1" x14ac:dyDescent="0.25">
      <c r="A81" s="307"/>
      <c r="B81" s="341"/>
      <c r="C81" s="268"/>
      <c r="D81" s="118" t="s">
        <v>11</v>
      </c>
      <c r="E81" s="73">
        <f>F81+G81+H81+M81+N81</f>
        <v>0</v>
      </c>
      <c r="F81" s="153">
        <v>0</v>
      </c>
      <c r="G81" s="179">
        <v>0</v>
      </c>
      <c r="H81" s="273">
        <v>0</v>
      </c>
      <c r="I81" s="274"/>
      <c r="J81" s="274"/>
      <c r="K81" s="274"/>
      <c r="L81" s="275"/>
      <c r="M81" s="153">
        <v>0</v>
      </c>
      <c r="N81" s="153">
        <v>0</v>
      </c>
      <c r="O81" s="268"/>
    </row>
    <row r="82" spans="1:15" s="89" customFormat="1" ht="61.2" customHeight="1" x14ac:dyDescent="0.25">
      <c r="A82" s="317"/>
      <c r="B82" s="334" t="s">
        <v>361</v>
      </c>
      <c r="C82" s="279" t="s">
        <v>13</v>
      </c>
      <c r="D82" s="279" t="s">
        <v>13</v>
      </c>
      <c r="E82" s="279" t="s">
        <v>14</v>
      </c>
      <c r="F82" s="279" t="s">
        <v>4</v>
      </c>
      <c r="G82" s="279" t="s">
        <v>5</v>
      </c>
      <c r="H82" s="279" t="s">
        <v>331</v>
      </c>
      <c r="I82" s="292" t="s">
        <v>15</v>
      </c>
      <c r="J82" s="293"/>
      <c r="K82" s="293"/>
      <c r="L82" s="294"/>
      <c r="M82" s="279" t="s">
        <v>7</v>
      </c>
      <c r="N82" s="279" t="s">
        <v>8</v>
      </c>
      <c r="O82" s="279"/>
    </row>
    <row r="83" spans="1:15" s="89" customFormat="1" ht="61.2" customHeight="1" x14ac:dyDescent="0.25">
      <c r="A83" s="303"/>
      <c r="B83" s="335"/>
      <c r="C83" s="280"/>
      <c r="D83" s="280"/>
      <c r="E83" s="281"/>
      <c r="F83" s="281"/>
      <c r="G83" s="281"/>
      <c r="H83" s="281"/>
      <c r="I83" s="182" t="s">
        <v>17</v>
      </c>
      <c r="J83" s="182" t="s">
        <v>18</v>
      </c>
      <c r="K83" s="182" t="s">
        <v>19</v>
      </c>
      <c r="L83" s="182" t="s">
        <v>20</v>
      </c>
      <c r="M83" s="281"/>
      <c r="N83" s="281"/>
      <c r="O83" s="280"/>
    </row>
    <row r="84" spans="1:15" s="89" customFormat="1" ht="61.2" customHeight="1" x14ac:dyDescent="0.25">
      <c r="A84" s="304"/>
      <c r="B84" s="336"/>
      <c r="C84" s="281"/>
      <c r="D84" s="281"/>
      <c r="E84" s="182">
        <f>F84+G84+H84+M84+N84</f>
        <v>2</v>
      </c>
      <c r="F84" s="182">
        <v>0</v>
      </c>
      <c r="G84" s="182">
        <v>0</v>
      </c>
      <c r="H84" s="182">
        <f>L84</f>
        <v>2</v>
      </c>
      <c r="I84" s="182">
        <v>0</v>
      </c>
      <c r="J84" s="182">
        <v>0</v>
      </c>
      <c r="K84" s="182">
        <v>2</v>
      </c>
      <c r="L84" s="182">
        <v>2</v>
      </c>
      <c r="M84" s="182">
        <v>0</v>
      </c>
      <c r="N84" s="182">
        <v>0</v>
      </c>
      <c r="O84" s="281"/>
    </row>
    <row r="85" spans="1:15" s="89" customFormat="1" ht="13.8" customHeight="1" x14ac:dyDescent="0.25">
      <c r="A85" s="305" t="s">
        <v>45</v>
      </c>
      <c r="B85" s="269" t="s">
        <v>375</v>
      </c>
      <c r="C85" s="266" t="s">
        <v>9</v>
      </c>
      <c r="D85" s="118" t="s">
        <v>10</v>
      </c>
      <c r="E85" s="153">
        <f t="shared" ref="E85:E90" si="8">F85+G85+H85+M85+N85</f>
        <v>49440.33</v>
      </c>
      <c r="F85" s="179">
        <f>F86+F87</f>
        <v>0</v>
      </c>
      <c r="G85" s="179">
        <f>G86+G87</f>
        <v>20274.28</v>
      </c>
      <c r="H85" s="273">
        <f>H86+H87</f>
        <v>9722.15</v>
      </c>
      <c r="I85" s="274"/>
      <c r="J85" s="274"/>
      <c r="K85" s="274"/>
      <c r="L85" s="275"/>
      <c r="M85" s="153">
        <f>M86+M87</f>
        <v>9721.9500000000007</v>
      </c>
      <c r="N85" s="153">
        <f>N86+N87</f>
        <v>9721.9500000000007</v>
      </c>
      <c r="O85" s="266"/>
    </row>
    <row r="86" spans="1:15" s="89" customFormat="1" ht="66" x14ac:dyDescent="0.25">
      <c r="A86" s="306"/>
      <c r="B86" s="270"/>
      <c r="C86" s="267"/>
      <c r="D86" s="118" t="s">
        <v>31</v>
      </c>
      <c r="E86" s="153">
        <f t="shared" si="8"/>
        <v>36534.65</v>
      </c>
      <c r="F86" s="179">
        <v>0</v>
      </c>
      <c r="G86" s="179">
        <f>G89+G95</f>
        <v>13878.6</v>
      </c>
      <c r="H86" s="273">
        <f>H89+H95</f>
        <v>7552.15</v>
      </c>
      <c r="I86" s="274"/>
      <c r="J86" s="274"/>
      <c r="K86" s="274"/>
      <c r="L86" s="275"/>
      <c r="M86" s="153">
        <f>M89+M95</f>
        <v>7551.95</v>
      </c>
      <c r="N86" s="153">
        <f>N89+N95</f>
        <v>7551.95</v>
      </c>
      <c r="O86" s="267"/>
    </row>
    <row r="87" spans="1:15" s="89" customFormat="1" ht="26.4" x14ac:dyDescent="0.25">
      <c r="A87" s="307"/>
      <c r="B87" s="271"/>
      <c r="C87" s="268"/>
      <c r="D87" s="118" t="s">
        <v>11</v>
      </c>
      <c r="E87" s="153">
        <f t="shared" si="8"/>
        <v>12905.68</v>
      </c>
      <c r="F87" s="179">
        <v>0</v>
      </c>
      <c r="G87" s="179">
        <f>G90+G96</f>
        <v>6395.68</v>
      </c>
      <c r="H87" s="273">
        <f>H90+H96</f>
        <v>2170</v>
      </c>
      <c r="I87" s="274"/>
      <c r="J87" s="274"/>
      <c r="K87" s="274"/>
      <c r="L87" s="275"/>
      <c r="M87" s="153">
        <f t="shared" ref="M87:N87" si="9">M90+M96</f>
        <v>2170</v>
      </c>
      <c r="N87" s="153">
        <f t="shared" si="9"/>
        <v>2170</v>
      </c>
      <c r="O87" s="268"/>
    </row>
    <row r="88" spans="1:15" s="89" customFormat="1" ht="13.8" customHeight="1" x14ac:dyDescent="0.25">
      <c r="A88" s="305" t="s">
        <v>43</v>
      </c>
      <c r="B88" s="269" t="s">
        <v>265</v>
      </c>
      <c r="C88" s="266" t="s">
        <v>9</v>
      </c>
      <c r="D88" s="118" t="s">
        <v>10</v>
      </c>
      <c r="E88" s="153">
        <f t="shared" si="8"/>
        <v>43199.479999999996</v>
      </c>
      <c r="F88" s="179">
        <f>F89+F90</f>
        <v>0</v>
      </c>
      <c r="G88" s="179">
        <f>G89+G90</f>
        <v>14033.43</v>
      </c>
      <c r="H88" s="273">
        <f>H89+H90</f>
        <v>9722.15</v>
      </c>
      <c r="I88" s="274"/>
      <c r="J88" s="274"/>
      <c r="K88" s="274"/>
      <c r="L88" s="275"/>
      <c r="M88" s="153">
        <f>M89+M90</f>
        <v>9721.9500000000007</v>
      </c>
      <c r="N88" s="153">
        <f>N89+N90</f>
        <v>9721.9500000000007</v>
      </c>
      <c r="O88" s="276" t="s">
        <v>245</v>
      </c>
    </row>
    <row r="89" spans="1:15" s="89" customFormat="1" ht="66" x14ac:dyDescent="0.25">
      <c r="A89" s="306"/>
      <c r="B89" s="270"/>
      <c r="C89" s="267"/>
      <c r="D89" s="118" t="s">
        <v>31</v>
      </c>
      <c r="E89" s="153">
        <f t="shared" si="8"/>
        <v>30293.8</v>
      </c>
      <c r="F89" s="179">
        <v>0</v>
      </c>
      <c r="G89" s="179">
        <v>7637.75</v>
      </c>
      <c r="H89" s="273">
        <v>7552.15</v>
      </c>
      <c r="I89" s="274"/>
      <c r="J89" s="274"/>
      <c r="K89" s="274"/>
      <c r="L89" s="275"/>
      <c r="M89" s="153">
        <v>7551.95</v>
      </c>
      <c r="N89" s="153">
        <v>7551.95</v>
      </c>
      <c r="O89" s="277"/>
    </row>
    <row r="90" spans="1:15" s="89" customFormat="1" ht="42" customHeight="1" x14ac:dyDescent="0.25">
      <c r="A90" s="307"/>
      <c r="B90" s="271"/>
      <c r="C90" s="268"/>
      <c r="D90" s="118" t="s">
        <v>11</v>
      </c>
      <c r="E90" s="153">
        <f t="shared" si="8"/>
        <v>12905.68</v>
      </c>
      <c r="F90" s="179">
        <v>0</v>
      </c>
      <c r="G90" s="179">
        <v>6395.68</v>
      </c>
      <c r="H90" s="273">
        <v>2170</v>
      </c>
      <c r="I90" s="274"/>
      <c r="J90" s="274"/>
      <c r="K90" s="274"/>
      <c r="L90" s="275"/>
      <c r="M90" s="153">
        <v>2170</v>
      </c>
      <c r="N90" s="153">
        <v>2170</v>
      </c>
      <c r="O90" s="278"/>
    </row>
    <row r="91" spans="1:15" s="89" customFormat="1" ht="44.4" customHeight="1" x14ac:dyDescent="0.25">
      <c r="A91" s="317"/>
      <c r="B91" s="357" t="s">
        <v>149</v>
      </c>
      <c r="C91" s="285" t="s">
        <v>13</v>
      </c>
      <c r="D91" s="285" t="s">
        <v>13</v>
      </c>
      <c r="E91" s="285" t="s">
        <v>14</v>
      </c>
      <c r="F91" s="285" t="s">
        <v>4</v>
      </c>
      <c r="G91" s="285" t="s">
        <v>5</v>
      </c>
      <c r="H91" s="285" t="s">
        <v>331</v>
      </c>
      <c r="I91" s="287" t="s">
        <v>15</v>
      </c>
      <c r="J91" s="288"/>
      <c r="K91" s="288"/>
      <c r="L91" s="289"/>
      <c r="M91" s="285" t="s">
        <v>7</v>
      </c>
      <c r="N91" s="285" t="s">
        <v>8</v>
      </c>
      <c r="O91" s="279"/>
    </row>
    <row r="92" spans="1:15" s="89" customFormat="1" ht="43.2" customHeight="1" x14ac:dyDescent="0.25">
      <c r="A92" s="303"/>
      <c r="B92" s="358"/>
      <c r="C92" s="324"/>
      <c r="D92" s="324"/>
      <c r="E92" s="286"/>
      <c r="F92" s="286"/>
      <c r="G92" s="286"/>
      <c r="H92" s="286"/>
      <c r="I92" s="178" t="s">
        <v>17</v>
      </c>
      <c r="J92" s="178" t="s">
        <v>18</v>
      </c>
      <c r="K92" s="178" t="s">
        <v>19</v>
      </c>
      <c r="L92" s="178" t="s">
        <v>20</v>
      </c>
      <c r="M92" s="286"/>
      <c r="N92" s="286"/>
      <c r="O92" s="280"/>
    </row>
    <row r="93" spans="1:15" s="89" customFormat="1" ht="120" customHeight="1" x14ac:dyDescent="0.25">
      <c r="A93" s="304"/>
      <c r="B93" s="359"/>
      <c r="C93" s="286"/>
      <c r="D93" s="286"/>
      <c r="E93" s="178">
        <v>100</v>
      </c>
      <c r="F93" s="178">
        <v>0</v>
      </c>
      <c r="G93" s="178">
        <v>100</v>
      </c>
      <c r="H93" s="178">
        <v>100</v>
      </c>
      <c r="I93" s="178">
        <v>25</v>
      </c>
      <c r="J93" s="178">
        <v>50</v>
      </c>
      <c r="K93" s="178">
        <v>75</v>
      </c>
      <c r="L93" s="178">
        <v>100</v>
      </c>
      <c r="M93" s="178">
        <v>100</v>
      </c>
      <c r="N93" s="178">
        <v>100</v>
      </c>
      <c r="O93" s="281"/>
    </row>
    <row r="94" spans="1:15" s="89" customFormat="1" ht="13.8" customHeight="1" x14ac:dyDescent="0.25">
      <c r="A94" s="305" t="s">
        <v>48</v>
      </c>
      <c r="B94" s="269" t="s">
        <v>325</v>
      </c>
      <c r="C94" s="266" t="s">
        <v>9</v>
      </c>
      <c r="D94" s="118" t="s">
        <v>10</v>
      </c>
      <c r="E94" s="153">
        <f>F94+G94+H94+M94+N94</f>
        <v>6240.85</v>
      </c>
      <c r="F94" s="179">
        <f>F95+F96</f>
        <v>0</v>
      </c>
      <c r="G94" s="179">
        <f>G95+G96</f>
        <v>6240.85</v>
      </c>
      <c r="H94" s="273">
        <f>H95+H96</f>
        <v>0</v>
      </c>
      <c r="I94" s="274"/>
      <c r="J94" s="274"/>
      <c r="K94" s="274"/>
      <c r="L94" s="275"/>
      <c r="M94" s="153">
        <f>M95+M96</f>
        <v>0</v>
      </c>
      <c r="N94" s="153">
        <f>N95+N96</f>
        <v>0</v>
      </c>
      <c r="O94" s="276" t="s">
        <v>245</v>
      </c>
    </row>
    <row r="95" spans="1:15" s="89" customFormat="1" ht="66" x14ac:dyDescent="0.25">
      <c r="A95" s="306"/>
      <c r="B95" s="270"/>
      <c r="C95" s="267"/>
      <c r="D95" s="118" t="s">
        <v>31</v>
      </c>
      <c r="E95" s="153">
        <f>F95+G95+H95+M95+N95</f>
        <v>6240.85</v>
      </c>
      <c r="F95" s="179">
        <v>0</v>
      </c>
      <c r="G95" s="179">
        <v>6240.85</v>
      </c>
      <c r="H95" s="273">
        <v>0</v>
      </c>
      <c r="I95" s="274"/>
      <c r="J95" s="274"/>
      <c r="K95" s="274"/>
      <c r="L95" s="275"/>
      <c r="M95" s="153">
        <v>0</v>
      </c>
      <c r="N95" s="153">
        <v>0</v>
      </c>
      <c r="O95" s="277"/>
    </row>
    <row r="96" spans="1:15" s="89" customFormat="1" ht="42" customHeight="1" x14ac:dyDescent="0.25">
      <c r="A96" s="307"/>
      <c r="B96" s="271"/>
      <c r="C96" s="268"/>
      <c r="D96" s="118" t="s">
        <v>11</v>
      </c>
      <c r="E96" s="153">
        <f>F96+G96+H96+M96+N96</f>
        <v>0</v>
      </c>
      <c r="F96" s="179">
        <v>0</v>
      </c>
      <c r="G96" s="179">
        <v>0</v>
      </c>
      <c r="H96" s="273">
        <v>0</v>
      </c>
      <c r="I96" s="274"/>
      <c r="J96" s="274"/>
      <c r="K96" s="274"/>
      <c r="L96" s="275"/>
      <c r="M96" s="153">
        <v>0</v>
      </c>
      <c r="N96" s="153">
        <v>0</v>
      </c>
      <c r="O96" s="278"/>
    </row>
    <row r="97" spans="1:15" s="89" customFormat="1" ht="44.4" customHeight="1" x14ac:dyDescent="0.25">
      <c r="A97" s="317"/>
      <c r="B97" s="357" t="s">
        <v>313</v>
      </c>
      <c r="C97" s="285" t="s">
        <v>13</v>
      </c>
      <c r="D97" s="285" t="s">
        <v>13</v>
      </c>
      <c r="E97" s="285" t="s">
        <v>14</v>
      </c>
      <c r="F97" s="285" t="s">
        <v>4</v>
      </c>
      <c r="G97" s="285" t="s">
        <v>5</v>
      </c>
      <c r="H97" s="285" t="s">
        <v>331</v>
      </c>
      <c r="I97" s="287" t="s">
        <v>15</v>
      </c>
      <c r="J97" s="288"/>
      <c r="K97" s="288"/>
      <c r="L97" s="289"/>
      <c r="M97" s="285" t="s">
        <v>7</v>
      </c>
      <c r="N97" s="285" t="s">
        <v>8</v>
      </c>
      <c r="O97" s="279"/>
    </row>
    <row r="98" spans="1:15" s="89" customFormat="1" ht="22.8" customHeight="1" x14ac:dyDescent="0.25">
      <c r="A98" s="303"/>
      <c r="B98" s="358"/>
      <c r="C98" s="324"/>
      <c r="D98" s="324"/>
      <c r="E98" s="286"/>
      <c r="F98" s="286"/>
      <c r="G98" s="286"/>
      <c r="H98" s="286"/>
      <c r="I98" s="178" t="s">
        <v>17</v>
      </c>
      <c r="J98" s="178" t="s">
        <v>18</v>
      </c>
      <c r="K98" s="178" t="s">
        <v>19</v>
      </c>
      <c r="L98" s="178" t="s">
        <v>20</v>
      </c>
      <c r="M98" s="286"/>
      <c r="N98" s="286"/>
      <c r="O98" s="280"/>
    </row>
    <row r="99" spans="1:15" s="89" customFormat="1" ht="46.2" customHeight="1" x14ac:dyDescent="0.25">
      <c r="A99" s="304"/>
      <c r="B99" s="359"/>
      <c r="C99" s="286"/>
      <c r="D99" s="286"/>
      <c r="E99" s="178">
        <v>2</v>
      </c>
      <c r="F99" s="178">
        <v>0</v>
      </c>
      <c r="G99" s="178">
        <v>2</v>
      </c>
      <c r="H99" s="178" t="s">
        <v>120</v>
      </c>
      <c r="I99" s="178" t="s">
        <v>120</v>
      </c>
      <c r="J99" s="178" t="s">
        <v>120</v>
      </c>
      <c r="K99" s="178" t="s">
        <v>120</v>
      </c>
      <c r="L99" s="178" t="s">
        <v>120</v>
      </c>
      <c r="M99" s="178" t="s">
        <v>120</v>
      </c>
      <c r="N99" s="178" t="s">
        <v>120</v>
      </c>
      <c r="O99" s="281"/>
    </row>
    <row r="100" spans="1:15" s="89" customFormat="1" ht="28.2" customHeight="1" x14ac:dyDescent="0.25">
      <c r="A100" s="305" t="s">
        <v>49</v>
      </c>
      <c r="B100" s="269" t="s">
        <v>233</v>
      </c>
      <c r="C100" s="266" t="s">
        <v>9</v>
      </c>
      <c r="D100" s="118" t="s">
        <v>10</v>
      </c>
      <c r="E100" s="72">
        <f>F100+G100+H100+M100+N100</f>
        <v>88359.24</v>
      </c>
      <c r="F100" s="184">
        <f>F101</f>
        <v>24061.02</v>
      </c>
      <c r="G100" s="184">
        <f>G101+G102</f>
        <v>63269.200000000004</v>
      </c>
      <c r="H100" s="298">
        <f t="shared" ref="H100:N100" si="10">H101</f>
        <v>1029.02</v>
      </c>
      <c r="I100" s="299"/>
      <c r="J100" s="299"/>
      <c r="K100" s="299"/>
      <c r="L100" s="300"/>
      <c r="M100" s="72">
        <f t="shared" si="10"/>
        <v>0</v>
      </c>
      <c r="N100" s="72">
        <f t="shared" si="10"/>
        <v>0</v>
      </c>
      <c r="O100" s="266"/>
    </row>
    <row r="101" spans="1:15" s="89" customFormat="1" ht="89.4" customHeight="1" x14ac:dyDescent="0.25">
      <c r="A101" s="307"/>
      <c r="B101" s="271"/>
      <c r="C101" s="268"/>
      <c r="D101" s="118" t="s">
        <v>30</v>
      </c>
      <c r="E101" s="72">
        <f>F101+G101+H101+M101+N101</f>
        <v>58268.159999999996</v>
      </c>
      <c r="F101" s="184">
        <f>F103</f>
        <v>24061.02</v>
      </c>
      <c r="G101" s="184">
        <f>G103+G108</f>
        <v>33178.120000000003</v>
      </c>
      <c r="H101" s="298">
        <f>H103+H108</f>
        <v>1029.02</v>
      </c>
      <c r="I101" s="299"/>
      <c r="J101" s="299"/>
      <c r="K101" s="299"/>
      <c r="L101" s="300"/>
      <c r="M101" s="72">
        <f t="shared" ref="M101:N101" si="11">M103+M108</f>
        <v>0</v>
      </c>
      <c r="N101" s="72">
        <f t="shared" si="11"/>
        <v>0</v>
      </c>
      <c r="O101" s="268"/>
    </row>
    <row r="102" spans="1:15" s="89" customFormat="1" ht="27" customHeight="1" x14ac:dyDescent="0.25">
      <c r="A102" s="305" t="s">
        <v>50</v>
      </c>
      <c r="B102" s="269" t="s">
        <v>234</v>
      </c>
      <c r="C102" s="266" t="s">
        <v>370</v>
      </c>
      <c r="D102" s="118" t="s">
        <v>10</v>
      </c>
      <c r="E102" s="72">
        <f>F102+G102+H102+M102+N102</f>
        <v>54152.100000000006</v>
      </c>
      <c r="F102" s="184">
        <f>F103</f>
        <v>24061.02</v>
      </c>
      <c r="G102" s="184">
        <f>G103</f>
        <v>30091.08</v>
      </c>
      <c r="H102" s="298">
        <f t="shared" ref="H102:N102" si="12">H103</f>
        <v>0</v>
      </c>
      <c r="I102" s="299"/>
      <c r="J102" s="299"/>
      <c r="K102" s="299"/>
      <c r="L102" s="300"/>
      <c r="M102" s="72">
        <f t="shared" si="12"/>
        <v>0</v>
      </c>
      <c r="N102" s="72">
        <f t="shared" si="12"/>
        <v>0</v>
      </c>
      <c r="O102" s="276" t="s">
        <v>56</v>
      </c>
    </row>
    <row r="103" spans="1:15" s="89" customFormat="1" ht="94.2" customHeight="1" x14ac:dyDescent="0.25">
      <c r="A103" s="307"/>
      <c r="B103" s="271"/>
      <c r="C103" s="268"/>
      <c r="D103" s="118" t="s">
        <v>30</v>
      </c>
      <c r="E103" s="72">
        <f>F103+G103+H103+M103+N103</f>
        <v>54152.100000000006</v>
      </c>
      <c r="F103" s="184">
        <v>24061.02</v>
      </c>
      <c r="G103" s="184">
        <v>30091.08</v>
      </c>
      <c r="H103" s="298">
        <v>0</v>
      </c>
      <c r="I103" s="299"/>
      <c r="J103" s="299"/>
      <c r="K103" s="299"/>
      <c r="L103" s="300"/>
      <c r="M103" s="72">
        <v>0</v>
      </c>
      <c r="N103" s="72">
        <v>0</v>
      </c>
      <c r="O103" s="278"/>
    </row>
    <row r="104" spans="1:15" s="89" customFormat="1" ht="24.6" customHeight="1" x14ac:dyDescent="0.25">
      <c r="A104" s="305"/>
      <c r="B104" s="308" t="s">
        <v>376</v>
      </c>
      <c r="C104" s="279" t="s">
        <v>13</v>
      </c>
      <c r="D104" s="279" t="s">
        <v>13</v>
      </c>
      <c r="E104" s="279" t="s">
        <v>14</v>
      </c>
      <c r="F104" s="279" t="s">
        <v>4</v>
      </c>
      <c r="G104" s="279" t="s">
        <v>5</v>
      </c>
      <c r="H104" s="279" t="s">
        <v>331</v>
      </c>
      <c r="I104" s="292" t="s">
        <v>15</v>
      </c>
      <c r="J104" s="293"/>
      <c r="K104" s="293"/>
      <c r="L104" s="294"/>
      <c r="M104" s="279" t="s">
        <v>7</v>
      </c>
      <c r="N104" s="279" t="s">
        <v>8</v>
      </c>
      <c r="O104" s="279"/>
    </row>
    <row r="105" spans="1:15" s="89" customFormat="1" ht="100.2" customHeight="1" x14ac:dyDescent="0.25">
      <c r="A105" s="306"/>
      <c r="B105" s="309"/>
      <c r="C105" s="280"/>
      <c r="D105" s="280"/>
      <c r="E105" s="281"/>
      <c r="F105" s="281"/>
      <c r="G105" s="281"/>
      <c r="H105" s="281"/>
      <c r="I105" s="182" t="s">
        <v>17</v>
      </c>
      <c r="J105" s="182" t="s">
        <v>18</v>
      </c>
      <c r="K105" s="182" t="s">
        <v>19</v>
      </c>
      <c r="L105" s="182" t="s">
        <v>20</v>
      </c>
      <c r="M105" s="281"/>
      <c r="N105" s="281"/>
      <c r="O105" s="280"/>
    </row>
    <row r="106" spans="1:15" s="89" customFormat="1" ht="178.8" customHeight="1" x14ac:dyDescent="0.25">
      <c r="A106" s="307"/>
      <c r="B106" s="310"/>
      <c r="C106" s="281"/>
      <c r="D106" s="281"/>
      <c r="E106" s="182">
        <v>116.38</v>
      </c>
      <c r="F106" s="182">
        <v>98.67</v>
      </c>
      <c r="G106" s="182">
        <v>116.38</v>
      </c>
      <c r="H106" s="182" t="s">
        <v>120</v>
      </c>
      <c r="I106" s="182" t="s">
        <v>120</v>
      </c>
      <c r="J106" s="182" t="s">
        <v>120</v>
      </c>
      <c r="K106" s="182" t="s">
        <v>120</v>
      </c>
      <c r="L106" s="182" t="s">
        <v>120</v>
      </c>
      <c r="M106" s="182" t="s">
        <v>120</v>
      </c>
      <c r="N106" s="182" t="s">
        <v>120</v>
      </c>
      <c r="O106" s="281"/>
    </row>
    <row r="107" spans="1:15" s="89" customFormat="1" ht="88.2" customHeight="1" x14ac:dyDescent="0.25">
      <c r="A107" s="305" t="s">
        <v>359</v>
      </c>
      <c r="B107" s="269" t="s">
        <v>304</v>
      </c>
      <c r="C107" s="266" t="s">
        <v>9</v>
      </c>
      <c r="D107" s="118" t="s">
        <v>10</v>
      </c>
      <c r="E107" s="72">
        <f>F107+G107+H107+M107+N107</f>
        <v>4116.0599999999995</v>
      </c>
      <c r="F107" s="184">
        <f>F108</f>
        <v>0</v>
      </c>
      <c r="G107" s="184">
        <f>G108</f>
        <v>3087.04</v>
      </c>
      <c r="H107" s="298">
        <f t="shared" ref="H107:N107" si="13">H108</f>
        <v>1029.02</v>
      </c>
      <c r="I107" s="299"/>
      <c r="J107" s="299"/>
      <c r="K107" s="299"/>
      <c r="L107" s="300"/>
      <c r="M107" s="72">
        <f t="shared" si="13"/>
        <v>0</v>
      </c>
      <c r="N107" s="72">
        <f t="shared" si="13"/>
        <v>0</v>
      </c>
      <c r="O107" s="276" t="s">
        <v>56</v>
      </c>
    </row>
    <row r="108" spans="1:15" s="89" customFormat="1" ht="88.2" customHeight="1" x14ac:dyDescent="0.25">
      <c r="A108" s="307"/>
      <c r="B108" s="271"/>
      <c r="C108" s="268"/>
      <c r="D108" s="118" t="s">
        <v>30</v>
      </c>
      <c r="E108" s="72">
        <f>F108+G108+H108+M108+N108</f>
        <v>4116.0599999999995</v>
      </c>
      <c r="F108" s="184">
        <v>0</v>
      </c>
      <c r="G108" s="184">
        <v>3087.04</v>
      </c>
      <c r="H108" s="298">
        <v>1029.02</v>
      </c>
      <c r="I108" s="299"/>
      <c r="J108" s="299"/>
      <c r="K108" s="299"/>
      <c r="L108" s="300"/>
      <c r="M108" s="72">
        <v>0</v>
      </c>
      <c r="N108" s="72">
        <v>0</v>
      </c>
      <c r="O108" s="278"/>
    </row>
    <row r="109" spans="1:15" s="89" customFormat="1" ht="49.2" customHeight="1" x14ac:dyDescent="0.25">
      <c r="A109" s="306"/>
      <c r="B109" s="360" t="s">
        <v>305</v>
      </c>
      <c r="C109" s="290" t="s">
        <v>13</v>
      </c>
      <c r="D109" s="290" t="s">
        <v>13</v>
      </c>
      <c r="E109" s="285" t="s">
        <v>14</v>
      </c>
      <c r="F109" s="285" t="s">
        <v>4</v>
      </c>
      <c r="G109" s="285" t="s">
        <v>5</v>
      </c>
      <c r="H109" s="285" t="s">
        <v>331</v>
      </c>
      <c r="I109" s="287" t="s">
        <v>15</v>
      </c>
      <c r="J109" s="288"/>
      <c r="K109" s="288"/>
      <c r="L109" s="289"/>
      <c r="M109" s="285" t="s">
        <v>7</v>
      </c>
      <c r="N109" s="285" t="s">
        <v>8</v>
      </c>
      <c r="O109" s="267"/>
    </row>
    <row r="110" spans="1:15" s="89" customFormat="1" ht="55.8" customHeight="1" x14ac:dyDescent="0.25">
      <c r="A110" s="306"/>
      <c r="B110" s="361"/>
      <c r="C110" s="363"/>
      <c r="D110" s="363"/>
      <c r="E110" s="286"/>
      <c r="F110" s="286"/>
      <c r="G110" s="286"/>
      <c r="H110" s="286"/>
      <c r="I110" s="178" t="s">
        <v>17</v>
      </c>
      <c r="J110" s="178" t="s">
        <v>18</v>
      </c>
      <c r="K110" s="178" t="s">
        <v>19</v>
      </c>
      <c r="L110" s="178" t="s">
        <v>20</v>
      </c>
      <c r="M110" s="286"/>
      <c r="N110" s="286"/>
      <c r="O110" s="267"/>
    </row>
    <row r="111" spans="1:15" s="89" customFormat="1" ht="100.2" customHeight="1" x14ac:dyDescent="0.25">
      <c r="A111" s="307"/>
      <c r="B111" s="362"/>
      <c r="C111" s="291"/>
      <c r="D111" s="291"/>
      <c r="E111" s="178">
        <v>100</v>
      </c>
      <c r="F111" s="178" t="s">
        <v>120</v>
      </c>
      <c r="G111" s="178">
        <v>100</v>
      </c>
      <c r="H111" s="178">
        <v>100</v>
      </c>
      <c r="I111" s="178">
        <v>100</v>
      </c>
      <c r="J111" s="178">
        <v>100</v>
      </c>
      <c r="K111" s="178">
        <v>100</v>
      </c>
      <c r="L111" s="178">
        <v>100</v>
      </c>
      <c r="M111" s="178" t="s">
        <v>122</v>
      </c>
      <c r="N111" s="178" t="s">
        <v>122</v>
      </c>
      <c r="O111" s="268"/>
    </row>
    <row r="112" spans="1:15" ht="13.8" customHeight="1" x14ac:dyDescent="0.25">
      <c r="A112" s="305" t="s">
        <v>244</v>
      </c>
      <c r="B112" s="339" t="s">
        <v>206</v>
      </c>
      <c r="C112" s="266" t="s">
        <v>9</v>
      </c>
      <c r="D112" s="118" t="s">
        <v>10</v>
      </c>
      <c r="E112" s="73">
        <f t="shared" ref="E112:E117" si="14">F112+G112+H112+M112+N112</f>
        <v>200</v>
      </c>
      <c r="F112" s="153">
        <f>F113+F114</f>
        <v>200</v>
      </c>
      <c r="G112" s="179">
        <f>G113+G114</f>
        <v>0</v>
      </c>
      <c r="H112" s="273">
        <f>H113+H114</f>
        <v>0</v>
      </c>
      <c r="I112" s="274"/>
      <c r="J112" s="274"/>
      <c r="K112" s="274"/>
      <c r="L112" s="275"/>
      <c r="M112" s="153">
        <f>M113+M114</f>
        <v>0</v>
      </c>
      <c r="N112" s="153">
        <f>N113+N114</f>
        <v>0</v>
      </c>
      <c r="O112" s="339"/>
    </row>
    <row r="113" spans="1:15" ht="45" customHeight="1" x14ac:dyDescent="0.25">
      <c r="A113" s="306"/>
      <c r="B113" s="340"/>
      <c r="C113" s="267"/>
      <c r="D113" s="118" t="s">
        <v>213</v>
      </c>
      <c r="E113" s="73">
        <f t="shared" si="14"/>
        <v>150</v>
      </c>
      <c r="F113" s="153">
        <f>F116</f>
        <v>150</v>
      </c>
      <c r="G113" s="179">
        <f t="shared" ref="G113:N114" si="15">G116</f>
        <v>0</v>
      </c>
      <c r="H113" s="273">
        <f t="shared" si="15"/>
        <v>0</v>
      </c>
      <c r="I113" s="274"/>
      <c r="J113" s="274"/>
      <c r="K113" s="274"/>
      <c r="L113" s="275"/>
      <c r="M113" s="153">
        <f t="shared" si="15"/>
        <v>0</v>
      </c>
      <c r="N113" s="153">
        <f t="shared" si="15"/>
        <v>0</v>
      </c>
      <c r="O113" s="340"/>
    </row>
    <row r="114" spans="1:15" ht="52.8" x14ac:dyDescent="0.25">
      <c r="A114" s="307"/>
      <c r="B114" s="341"/>
      <c r="C114" s="268"/>
      <c r="D114" s="118" t="s">
        <v>30</v>
      </c>
      <c r="E114" s="73">
        <f t="shared" si="14"/>
        <v>50</v>
      </c>
      <c r="F114" s="153">
        <f>F117</f>
        <v>50</v>
      </c>
      <c r="G114" s="179">
        <f t="shared" si="15"/>
        <v>0</v>
      </c>
      <c r="H114" s="273">
        <f t="shared" si="15"/>
        <v>0</v>
      </c>
      <c r="I114" s="274"/>
      <c r="J114" s="274"/>
      <c r="K114" s="274"/>
      <c r="L114" s="275"/>
      <c r="M114" s="153">
        <f t="shared" si="15"/>
        <v>0</v>
      </c>
      <c r="N114" s="153">
        <f t="shared" si="15"/>
        <v>0</v>
      </c>
      <c r="O114" s="341"/>
    </row>
    <row r="115" spans="1:15" ht="45" customHeight="1" x14ac:dyDescent="0.25">
      <c r="A115" s="305" t="s">
        <v>225</v>
      </c>
      <c r="B115" s="269" t="s">
        <v>207</v>
      </c>
      <c r="C115" s="266" t="s">
        <v>9</v>
      </c>
      <c r="D115" s="118" t="s">
        <v>10</v>
      </c>
      <c r="E115" s="73">
        <f t="shared" si="14"/>
        <v>200</v>
      </c>
      <c r="F115" s="179">
        <v>200</v>
      </c>
      <c r="G115" s="179">
        <v>0</v>
      </c>
      <c r="H115" s="273">
        <v>0</v>
      </c>
      <c r="I115" s="274"/>
      <c r="J115" s="274"/>
      <c r="K115" s="274"/>
      <c r="L115" s="275"/>
      <c r="M115" s="153">
        <v>0</v>
      </c>
      <c r="N115" s="153">
        <v>0</v>
      </c>
      <c r="O115" s="276" t="s">
        <v>47</v>
      </c>
    </row>
    <row r="116" spans="1:15" ht="45" customHeight="1" x14ac:dyDescent="0.25">
      <c r="A116" s="306"/>
      <c r="B116" s="270"/>
      <c r="C116" s="267"/>
      <c r="D116" s="118" t="s">
        <v>213</v>
      </c>
      <c r="E116" s="73">
        <f t="shared" si="14"/>
        <v>150</v>
      </c>
      <c r="F116" s="179">
        <v>150</v>
      </c>
      <c r="G116" s="179">
        <v>0</v>
      </c>
      <c r="H116" s="273">
        <v>0</v>
      </c>
      <c r="I116" s="274"/>
      <c r="J116" s="274"/>
      <c r="K116" s="274"/>
      <c r="L116" s="275"/>
      <c r="M116" s="153">
        <v>0</v>
      </c>
      <c r="N116" s="153">
        <v>0</v>
      </c>
      <c r="O116" s="277"/>
    </row>
    <row r="117" spans="1:15" ht="61.2" customHeight="1" x14ac:dyDescent="0.25">
      <c r="A117" s="307"/>
      <c r="B117" s="271"/>
      <c r="C117" s="268"/>
      <c r="D117" s="118" t="s">
        <v>30</v>
      </c>
      <c r="E117" s="73">
        <f t="shared" si="14"/>
        <v>50</v>
      </c>
      <c r="F117" s="179">
        <v>50</v>
      </c>
      <c r="G117" s="179">
        <v>0</v>
      </c>
      <c r="H117" s="273">
        <v>0</v>
      </c>
      <c r="I117" s="274"/>
      <c r="J117" s="274"/>
      <c r="K117" s="274"/>
      <c r="L117" s="275"/>
      <c r="M117" s="153">
        <v>0</v>
      </c>
      <c r="N117" s="153">
        <v>0</v>
      </c>
      <c r="O117" s="278"/>
    </row>
    <row r="118" spans="1:15" ht="13.8" customHeight="1" x14ac:dyDescent="0.25">
      <c r="A118" s="317"/>
      <c r="B118" s="357" t="s">
        <v>208</v>
      </c>
      <c r="C118" s="285" t="s">
        <v>13</v>
      </c>
      <c r="D118" s="285" t="s">
        <v>13</v>
      </c>
      <c r="E118" s="285" t="s">
        <v>14</v>
      </c>
      <c r="F118" s="285" t="s">
        <v>4</v>
      </c>
      <c r="G118" s="285" t="s">
        <v>5</v>
      </c>
      <c r="H118" s="285" t="s">
        <v>331</v>
      </c>
      <c r="I118" s="287" t="s">
        <v>15</v>
      </c>
      <c r="J118" s="288"/>
      <c r="K118" s="288"/>
      <c r="L118" s="289"/>
      <c r="M118" s="285" t="s">
        <v>7</v>
      </c>
      <c r="N118" s="285" t="s">
        <v>8</v>
      </c>
      <c r="O118" s="280"/>
    </row>
    <row r="119" spans="1:15" ht="34.200000000000003" customHeight="1" x14ac:dyDescent="0.25">
      <c r="A119" s="303"/>
      <c r="B119" s="358"/>
      <c r="C119" s="324"/>
      <c r="D119" s="324"/>
      <c r="E119" s="286"/>
      <c r="F119" s="286"/>
      <c r="G119" s="286"/>
      <c r="H119" s="286"/>
      <c r="I119" s="178" t="s">
        <v>17</v>
      </c>
      <c r="J119" s="178" t="s">
        <v>18</v>
      </c>
      <c r="K119" s="178" t="s">
        <v>19</v>
      </c>
      <c r="L119" s="178" t="s">
        <v>20</v>
      </c>
      <c r="M119" s="286"/>
      <c r="N119" s="286"/>
      <c r="O119" s="280"/>
    </row>
    <row r="120" spans="1:15" ht="36" customHeight="1" x14ac:dyDescent="0.25">
      <c r="A120" s="304"/>
      <c r="B120" s="359"/>
      <c r="C120" s="286"/>
      <c r="D120" s="286"/>
      <c r="E120" s="178">
        <v>1</v>
      </c>
      <c r="F120" s="178">
        <v>1</v>
      </c>
      <c r="G120" s="178" t="s">
        <v>120</v>
      </c>
      <c r="H120" s="178" t="s">
        <v>120</v>
      </c>
      <c r="I120" s="178" t="s">
        <v>120</v>
      </c>
      <c r="J120" s="178" t="s">
        <v>120</v>
      </c>
      <c r="K120" s="178" t="s">
        <v>120</v>
      </c>
      <c r="L120" s="178" t="s">
        <v>120</v>
      </c>
      <c r="M120" s="178" t="s">
        <v>120</v>
      </c>
      <c r="N120" s="178" t="s">
        <v>120</v>
      </c>
      <c r="O120" s="281"/>
    </row>
    <row r="121" spans="1:15" ht="25.2" customHeight="1" x14ac:dyDescent="0.25">
      <c r="A121" s="317"/>
      <c r="B121" s="334" t="s">
        <v>209</v>
      </c>
      <c r="C121" s="285" t="s">
        <v>13</v>
      </c>
      <c r="D121" s="285" t="s">
        <v>13</v>
      </c>
      <c r="E121" s="285" t="s">
        <v>14</v>
      </c>
      <c r="F121" s="285" t="s">
        <v>4</v>
      </c>
      <c r="G121" s="180" t="s">
        <v>246</v>
      </c>
      <c r="H121" s="285" t="s">
        <v>331</v>
      </c>
      <c r="I121" s="287" t="s">
        <v>15</v>
      </c>
      <c r="J121" s="288"/>
      <c r="K121" s="288"/>
      <c r="L121" s="289"/>
      <c r="M121" s="285" t="s">
        <v>7</v>
      </c>
      <c r="N121" s="285" t="s">
        <v>8</v>
      </c>
      <c r="O121" s="280"/>
    </row>
    <row r="122" spans="1:15" ht="27" customHeight="1" x14ac:dyDescent="0.25">
      <c r="A122" s="303"/>
      <c r="B122" s="335"/>
      <c r="C122" s="324"/>
      <c r="D122" s="324"/>
      <c r="E122" s="286"/>
      <c r="F122" s="286"/>
      <c r="G122" s="181"/>
      <c r="H122" s="286"/>
      <c r="I122" s="178" t="s">
        <v>17</v>
      </c>
      <c r="J122" s="178" t="s">
        <v>18</v>
      </c>
      <c r="K122" s="178" t="s">
        <v>19</v>
      </c>
      <c r="L122" s="178" t="s">
        <v>20</v>
      </c>
      <c r="M122" s="286"/>
      <c r="N122" s="286"/>
      <c r="O122" s="280"/>
    </row>
    <row r="123" spans="1:15" ht="25.2" customHeight="1" x14ac:dyDescent="0.25">
      <c r="A123" s="304"/>
      <c r="B123" s="336"/>
      <c r="C123" s="286"/>
      <c r="D123" s="286"/>
      <c r="E123" s="178">
        <v>1</v>
      </c>
      <c r="F123" s="178">
        <v>1</v>
      </c>
      <c r="G123" s="178" t="s">
        <v>120</v>
      </c>
      <c r="H123" s="178" t="s">
        <v>120</v>
      </c>
      <c r="I123" s="178" t="s">
        <v>120</v>
      </c>
      <c r="J123" s="178" t="s">
        <v>120</v>
      </c>
      <c r="K123" s="178" t="s">
        <v>120</v>
      </c>
      <c r="L123" s="178" t="s">
        <v>120</v>
      </c>
      <c r="M123" s="178" t="s">
        <v>120</v>
      </c>
      <c r="N123" s="178" t="s">
        <v>120</v>
      </c>
      <c r="O123" s="281"/>
    </row>
    <row r="124" spans="1:15" ht="13.95" customHeight="1" x14ac:dyDescent="0.25">
      <c r="A124" s="266"/>
      <c r="B124" s="269" t="s">
        <v>22</v>
      </c>
      <c r="C124" s="266" t="s">
        <v>9</v>
      </c>
      <c r="D124" s="118" t="s">
        <v>10</v>
      </c>
      <c r="E124" s="153">
        <f>F124+G124+H124+M124+N124</f>
        <v>3482321.96</v>
      </c>
      <c r="F124" s="153">
        <f>F126+F127+F125+F128</f>
        <v>690244.6399999999</v>
      </c>
      <c r="G124" s="179">
        <f>G126+G127+G125+G128</f>
        <v>749887.57000000007</v>
      </c>
      <c r="H124" s="273">
        <f>H126+H127+H125+H128</f>
        <v>694846.2300000001</v>
      </c>
      <c r="I124" s="274"/>
      <c r="J124" s="274"/>
      <c r="K124" s="274"/>
      <c r="L124" s="275"/>
      <c r="M124" s="153">
        <f>M126+M127+M125+M128</f>
        <v>669707.0199999999</v>
      </c>
      <c r="N124" s="153">
        <f>N126+N127+N125+N128</f>
        <v>677636.5</v>
      </c>
      <c r="O124" s="266"/>
    </row>
    <row r="125" spans="1:15" ht="66" x14ac:dyDescent="0.25">
      <c r="A125" s="267"/>
      <c r="B125" s="270"/>
      <c r="C125" s="267"/>
      <c r="D125" s="118" t="s">
        <v>31</v>
      </c>
      <c r="E125" s="153">
        <f>F125+G125+H125+M125+N125</f>
        <v>3042517.58</v>
      </c>
      <c r="F125" s="153">
        <f>F8+F32+F47+F86</f>
        <v>595930.77999999991</v>
      </c>
      <c r="G125" s="179">
        <f>G8+G32+G47+G86</f>
        <v>621838.31999999995</v>
      </c>
      <c r="H125" s="273">
        <f>H8+H32+H47+H86</f>
        <v>619533.01000000013</v>
      </c>
      <c r="I125" s="274"/>
      <c r="J125" s="274"/>
      <c r="K125" s="274"/>
      <c r="L125" s="275"/>
      <c r="M125" s="153">
        <f>M8+M32+M47+M86</f>
        <v>598633.18999999994</v>
      </c>
      <c r="N125" s="153">
        <f>N8+N32+N47+N86</f>
        <v>606582.28</v>
      </c>
      <c r="O125" s="267"/>
    </row>
    <row r="126" spans="1:15" ht="52.8" x14ac:dyDescent="0.25">
      <c r="A126" s="267"/>
      <c r="B126" s="270"/>
      <c r="C126" s="267"/>
      <c r="D126" s="118" t="s">
        <v>30</v>
      </c>
      <c r="E126" s="153">
        <f>F126+G126+H126+M126+N126</f>
        <v>64211.570000000007</v>
      </c>
      <c r="F126" s="179">
        <f>F10+F114+F101</f>
        <v>25572.45</v>
      </c>
      <c r="G126" s="179">
        <f>G10+G114+G101</f>
        <v>34821.270000000004</v>
      </c>
      <c r="H126" s="273">
        <f>H10+H114+H101</f>
        <v>2899.76</v>
      </c>
      <c r="I126" s="274"/>
      <c r="J126" s="274"/>
      <c r="K126" s="274"/>
      <c r="L126" s="275"/>
      <c r="M126" s="153">
        <f>M10+M114+M101</f>
        <v>454.48</v>
      </c>
      <c r="N126" s="153">
        <f>N10+N114+N101</f>
        <v>463.61</v>
      </c>
      <c r="O126" s="267"/>
    </row>
    <row r="127" spans="1:15" ht="39" customHeight="1" x14ac:dyDescent="0.25">
      <c r="A127" s="267"/>
      <c r="B127" s="270"/>
      <c r="C127" s="267"/>
      <c r="D127" s="118" t="s">
        <v>213</v>
      </c>
      <c r="E127" s="153">
        <f>F127+G127+H127+M127+N127</f>
        <v>7343.7000000000007</v>
      </c>
      <c r="F127" s="179">
        <f>F9++F113</f>
        <v>2010</v>
      </c>
      <c r="G127" s="179">
        <f>G9+G113</f>
        <v>2091.2800000000002</v>
      </c>
      <c r="H127" s="273">
        <f>H9+H113</f>
        <v>2286.46</v>
      </c>
      <c r="I127" s="274"/>
      <c r="J127" s="274"/>
      <c r="K127" s="274"/>
      <c r="L127" s="275"/>
      <c r="M127" s="153">
        <f>M9+M113</f>
        <v>492.35</v>
      </c>
      <c r="N127" s="153">
        <f>N9+N113</f>
        <v>463.61</v>
      </c>
      <c r="O127" s="267"/>
    </row>
    <row r="128" spans="1:15" ht="26.4" x14ac:dyDescent="0.25">
      <c r="A128" s="268"/>
      <c r="B128" s="271"/>
      <c r="C128" s="268"/>
      <c r="D128" s="118" t="s">
        <v>11</v>
      </c>
      <c r="E128" s="153">
        <f>F128+G128+H128+M128+N128</f>
        <v>368249.11</v>
      </c>
      <c r="F128" s="153">
        <f>F11+F33+F87</f>
        <v>66731.41</v>
      </c>
      <c r="G128" s="179">
        <f>G11+G33+G87</f>
        <v>91136.700000000012</v>
      </c>
      <c r="H128" s="273">
        <f>H11+H33+H87</f>
        <v>70127</v>
      </c>
      <c r="I128" s="274"/>
      <c r="J128" s="274"/>
      <c r="K128" s="274"/>
      <c r="L128" s="275"/>
      <c r="M128" s="153">
        <f>M11+M33+M87</f>
        <v>70127</v>
      </c>
      <c r="N128" s="153">
        <f>N11+N33+N87</f>
        <v>70127</v>
      </c>
      <c r="O128" s="268"/>
    </row>
  </sheetData>
  <mergeCells count="373">
    <mergeCell ref="H25:L25"/>
    <mergeCell ref="H26:L26"/>
    <mergeCell ref="H27:L27"/>
    <mergeCell ref="I28:L28"/>
    <mergeCell ref="A40:A42"/>
    <mergeCell ref="B40:B42"/>
    <mergeCell ref="B37:B39"/>
    <mergeCell ref="C37:C39"/>
    <mergeCell ref="D37:D39"/>
    <mergeCell ref="C40:C42"/>
    <mergeCell ref="O37:O39"/>
    <mergeCell ref="O43:O45"/>
    <mergeCell ref="I37:L37"/>
    <mergeCell ref="H40:L40"/>
    <mergeCell ref="H41:L41"/>
    <mergeCell ref="H42:L42"/>
    <mergeCell ref="I43:L43"/>
    <mergeCell ref="B18:B20"/>
    <mergeCell ref="C18:C20"/>
    <mergeCell ref="G28:G29"/>
    <mergeCell ref="A31:A33"/>
    <mergeCell ref="B31:B33"/>
    <mergeCell ref="C31:C33"/>
    <mergeCell ref="A37:A39"/>
    <mergeCell ref="A34:A36"/>
    <mergeCell ref="B34:B36"/>
    <mergeCell ref="C34:C36"/>
    <mergeCell ref="A24:A30"/>
    <mergeCell ref="A21:A23"/>
    <mergeCell ref="A18:A20"/>
    <mergeCell ref="C21:C23"/>
    <mergeCell ref="D21:D23"/>
    <mergeCell ref="E37:E38"/>
    <mergeCell ref="F37:F38"/>
    <mergeCell ref="G21:G22"/>
    <mergeCell ref="O18:O20"/>
    <mergeCell ref="B21:B23"/>
    <mergeCell ref="M21:M22"/>
    <mergeCell ref="N21:N22"/>
    <mergeCell ref="H28:H29"/>
    <mergeCell ref="M28:M29"/>
    <mergeCell ref="N28:N29"/>
    <mergeCell ref="H21:H22"/>
    <mergeCell ref="B24:B27"/>
    <mergeCell ref="C24:C27"/>
    <mergeCell ref="B28:B30"/>
    <mergeCell ref="C28:C30"/>
    <mergeCell ref="D28:D30"/>
    <mergeCell ref="E28:E29"/>
    <mergeCell ref="E21:E22"/>
    <mergeCell ref="F21:F22"/>
    <mergeCell ref="F28:F29"/>
    <mergeCell ref="O24:O30"/>
    <mergeCell ref="O21:O23"/>
    <mergeCell ref="H18:L18"/>
    <mergeCell ref="H19:L19"/>
    <mergeCell ref="H20:L20"/>
    <mergeCell ref="I21:L21"/>
    <mergeCell ref="H24:L24"/>
    <mergeCell ref="O4:O6"/>
    <mergeCell ref="A1:O1"/>
    <mergeCell ref="A4:A6"/>
    <mergeCell ref="B4:B6"/>
    <mergeCell ref="C4:C6"/>
    <mergeCell ref="D4:D6"/>
    <mergeCell ref="E4:E6"/>
    <mergeCell ref="F4:N5"/>
    <mergeCell ref="A7:A11"/>
    <mergeCell ref="B7:B11"/>
    <mergeCell ref="C7:C11"/>
    <mergeCell ref="H6:L6"/>
    <mergeCell ref="H7:L7"/>
    <mergeCell ref="H8:L8"/>
    <mergeCell ref="H9:L9"/>
    <mergeCell ref="H10:L10"/>
    <mergeCell ref="H11:L11"/>
    <mergeCell ref="O7:O11"/>
    <mergeCell ref="N15:N16"/>
    <mergeCell ref="O12:O14"/>
    <mergeCell ref="B15:B17"/>
    <mergeCell ref="H15:H16"/>
    <mergeCell ref="M15:M16"/>
    <mergeCell ref="F15:F16"/>
    <mergeCell ref="G15:G16"/>
    <mergeCell ref="A15:A17"/>
    <mergeCell ref="O15:O17"/>
    <mergeCell ref="H12:L12"/>
    <mergeCell ref="H13:L13"/>
    <mergeCell ref="H14:L14"/>
    <mergeCell ref="I15:L15"/>
    <mergeCell ref="C15:C17"/>
    <mergeCell ref="D15:D17"/>
    <mergeCell ref="E15:E16"/>
    <mergeCell ref="A12:A14"/>
    <mergeCell ref="B12:B14"/>
    <mergeCell ref="C12:C14"/>
    <mergeCell ref="H31:L31"/>
    <mergeCell ref="H32:L32"/>
    <mergeCell ref="H33:L33"/>
    <mergeCell ref="H34:L34"/>
    <mergeCell ref="O34:O36"/>
    <mergeCell ref="H35:L35"/>
    <mergeCell ref="H36:L36"/>
    <mergeCell ref="G37:G38"/>
    <mergeCell ref="H37:H38"/>
    <mergeCell ref="M37:M38"/>
    <mergeCell ref="N37:N38"/>
    <mergeCell ref="O31:O33"/>
    <mergeCell ref="B43:B45"/>
    <mergeCell ref="C43:C45"/>
    <mergeCell ref="D43:D45"/>
    <mergeCell ref="E43:E44"/>
    <mergeCell ref="F43:F44"/>
    <mergeCell ref="G43:G44"/>
    <mergeCell ref="H43:H44"/>
    <mergeCell ref="M43:M44"/>
    <mergeCell ref="N43:N44"/>
    <mergeCell ref="B46:B48"/>
    <mergeCell ref="C46:C48"/>
    <mergeCell ref="O55:O57"/>
    <mergeCell ref="H64:H65"/>
    <mergeCell ref="C70:C72"/>
    <mergeCell ref="A61:A63"/>
    <mergeCell ref="G64:G65"/>
    <mergeCell ref="D64:D66"/>
    <mergeCell ref="O40:O42"/>
    <mergeCell ref="A43:A45"/>
    <mergeCell ref="A55:A57"/>
    <mergeCell ref="B55:B57"/>
    <mergeCell ref="C55:C57"/>
    <mergeCell ref="A46:A48"/>
    <mergeCell ref="B58:B60"/>
    <mergeCell ref="C58:C60"/>
    <mergeCell ref="D58:D60"/>
    <mergeCell ref="A49:A51"/>
    <mergeCell ref="B49:B51"/>
    <mergeCell ref="C49:C51"/>
    <mergeCell ref="O61:O63"/>
    <mergeCell ref="O64:O66"/>
    <mergeCell ref="M64:M65"/>
    <mergeCell ref="N64:N65"/>
    <mergeCell ref="B61:B63"/>
    <mergeCell ref="C61:C63"/>
    <mergeCell ref="A64:A66"/>
    <mergeCell ref="B64:B66"/>
    <mergeCell ref="C64:C66"/>
    <mergeCell ref="G70:G71"/>
    <mergeCell ref="H70:H71"/>
    <mergeCell ref="B70:B72"/>
    <mergeCell ref="A58:A60"/>
    <mergeCell ref="A67:A69"/>
    <mergeCell ref="B67:B69"/>
    <mergeCell ref="F70:F71"/>
    <mergeCell ref="C67:C69"/>
    <mergeCell ref="E70:E71"/>
    <mergeCell ref="A112:A114"/>
    <mergeCell ref="B112:B114"/>
    <mergeCell ref="C112:C114"/>
    <mergeCell ref="A100:A101"/>
    <mergeCell ref="A102:A103"/>
    <mergeCell ref="B88:B90"/>
    <mergeCell ref="C88:C90"/>
    <mergeCell ref="A88:A90"/>
    <mergeCell ref="A85:A87"/>
    <mergeCell ref="B85:B87"/>
    <mergeCell ref="A97:A99"/>
    <mergeCell ref="B97:B99"/>
    <mergeCell ref="C97:C99"/>
    <mergeCell ref="A107:A108"/>
    <mergeCell ref="A109:A111"/>
    <mergeCell ref="A94:A96"/>
    <mergeCell ref="B94:B96"/>
    <mergeCell ref="C94:C96"/>
    <mergeCell ref="O118:O120"/>
    <mergeCell ref="N121:N122"/>
    <mergeCell ref="C121:C123"/>
    <mergeCell ref="D121:D123"/>
    <mergeCell ref="E121:E122"/>
    <mergeCell ref="F121:F122"/>
    <mergeCell ref="H121:H122"/>
    <mergeCell ref="A115:A117"/>
    <mergeCell ref="B115:B117"/>
    <mergeCell ref="C115:C117"/>
    <mergeCell ref="A70:A72"/>
    <mergeCell ref="H85:L85"/>
    <mergeCell ref="H86:L86"/>
    <mergeCell ref="O94:O96"/>
    <mergeCell ref="D97:D99"/>
    <mergeCell ref="O67:O69"/>
    <mergeCell ref="E104:E105"/>
    <mergeCell ref="A124:A128"/>
    <mergeCell ref="B124:B128"/>
    <mergeCell ref="C124:C128"/>
    <mergeCell ref="O124:O128"/>
    <mergeCell ref="B118:B120"/>
    <mergeCell ref="C118:C120"/>
    <mergeCell ref="D118:D120"/>
    <mergeCell ref="E118:E119"/>
    <mergeCell ref="F118:F119"/>
    <mergeCell ref="G118:G119"/>
    <mergeCell ref="H118:H119"/>
    <mergeCell ref="M118:M119"/>
    <mergeCell ref="N118:N119"/>
    <mergeCell ref="A118:A120"/>
    <mergeCell ref="O121:O123"/>
    <mergeCell ref="A121:A123"/>
    <mergeCell ref="B121:B123"/>
    <mergeCell ref="M70:M71"/>
    <mergeCell ref="H67:L67"/>
    <mergeCell ref="H68:L68"/>
    <mergeCell ref="H69:L69"/>
    <mergeCell ref="I70:L70"/>
    <mergeCell ref="O102:O103"/>
    <mergeCell ref="G104:G105"/>
    <mergeCell ref="O100:O101"/>
    <mergeCell ref="O104:O106"/>
    <mergeCell ref="H104:H105"/>
    <mergeCell ref="N97:N98"/>
    <mergeCell ref="O97:O99"/>
    <mergeCell ref="I91:L91"/>
    <mergeCell ref="O73:O75"/>
    <mergeCell ref="M104:M105"/>
    <mergeCell ref="N104:N105"/>
    <mergeCell ref="B104:B106"/>
    <mergeCell ref="O85:O87"/>
    <mergeCell ref="A104:A106"/>
    <mergeCell ref="C104:C106"/>
    <mergeCell ref="D104:D106"/>
    <mergeCell ref="C85:C87"/>
    <mergeCell ref="I58:L58"/>
    <mergeCell ref="H61:L61"/>
    <mergeCell ref="O46:O48"/>
    <mergeCell ref="N91:N92"/>
    <mergeCell ref="O91:O93"/>
    <mergeCell ref="N70:N71"/>
    <mergeCell ref="D70:D72"/>
    <mergeCell ref="O58:O60"/>
    <mergeCell ref="O70:O72"/>
    <mergeCell ref="O88:O90"/>
    <mergeCell ref="G58:G59"/>
    <mergeCell ref="H58:H59"/>
    <mergeCell ref="M58:M59"/>
    <mergeCell ref="N58:N59"/>
    <mergeCell ref="D91:D93"/>
    <mergeCell ref="H46:L46"/>
    <mergeCell ref="H47:L47"/>
    <mergeCell ref="H48:L48"/>
    <mergeCell ref="H55:L55"/>
    <mergeCell ref="H56:L56"/>
    <mergeCell ref="H57:L57"/>
    <mergeCell ref="H62:L62"/>
    <mergeCell ref="H49:L49"/>
    <mergeCell ref="H90:L90"/>
    <mergeCell ref="H108:L108"/>
    <mergeCell ref="I109:L109"/>
    <mergeCell ref="F104:F105"/>
    <mergeCell ref="E64:E65"/>
    <mergeCell ref="F64:F65"/>
    <mergeCell ref="O115:O117"/>
    <mergeCell ref="O112:O114"/>
    <mergeCell ref="E58:E59"/>
    <mergeCell ref="F58:F59"/>
    <mergeCell ref="H63:L63"/>
    <mergeCell ref="I64:L64"/>
    <mergeCell ref="E91:E92"/>
    <mergeCell ref="F91:F92"/>
    <mergeCell ref="G91:G92"/>
    <mergeCell ref="H91:H92"/>
    <mergeCell ref="M91:M92"/>
    <mergeCell ref="O107:O108"/>
    <mergeCell ref="N109:N110"/>
    <mergeCell ref="O109:O111"/>
    <mergeCell ref="H87:L87"/>
    <mergeCell ref="H88:L88"/>
    <mergeCell ref="H89:L89"/>
    <mergeCell ref="H73:L73"/>
    <mergeCell ref="H79:L79"/>
    <mergeCell ref="A91:A93"/>
    <mergeCell ref="B91:B93"/>
    <mergeCell ref="C91:C93"/>
    <mergeCell ref="M121:M122"/>
    <mergeCell ref="E97:E98"/>
    <mergeCell ref="F97:F98"/>
    <mergeCell ref="G97:G98"/>
    <mergeCell ref="H97:H98"/>
    <mergeCell ref="M97:M98"/>
    <mergeCell ref="B100:B101"/>
    <mergeCell ref="B102:B103"/>
    <mergeCell ref="C100:C101"/>
    <mergeCell ref="C102:C103"/>
    <mergeCell ref="B107:B108"/>
    <mergeCell ref="C107:C108"/>
    <mergeCell ref="B109:B111"/>
    <mergeCell ref="C109:C111"/>
    <mergeCell ref="D109:D111"/>
    <mergeCell ref="E109:E110"/>
    <mergeCell ref="F109:F110"/>
    <mergeCell ref="G109:G110"/>
    <mergeCell ref="H109:H110"/>
    <mergeCell ref="M109:M110"/>
    <mergeCell ref="H107:L107"/>
    <mergeCell ref="H94:L94"/>
    <mergeCell ref="H95:L95"/>
    <mergeCell ref="H96:L96"/>
    <mergeCell ref="I97:L97"/>
    <mergeCell ref="H100:L100"/>
    <mergeCell ref="H101:L101"/>
    <mergeCell ref="H102:L102"/>
    <mergeCell ref="H103:L103"/>
    <mergeCell ref="I104:L104"/>
    <mergeCell ref="H125:L125"/>
    <mergeCell ref="H126:L126"/>
    <mergeCell ref="H127:L127"/>
    <mergeCell ref="H128:L128"/>
    <mergeCell ref="H112:L112"/>
    <mergeCell ref="H113:L113"/>
    <mergeCell ref="H114:L114"/>
    <mergeCell ref="H115:L115"/>
    <mergeCell ref="H116:L116"/>
    <mergeCell ref="H117:L117"/>
    <mergeCell ref="I118:L118"/>
    <mergeCell ref="I121:L121"/>
    <mergeCell ref="H124:L124"/>
    <mergeCell ref="H74:L74"/>
    <mergeCell ref="H75:L75"/>
    <mergeCell ref="A76:A78"/>
    <mergeCell ref="B76:B78"/>
    <mergeCell ref="C76:C78"/>
    <mergeCell ref="D76:D78"/>
    <mergeCell ref="E76:E77"/>
    <mergeCell ref="F76:F77"/>
    <mergeCell ref="G76:G77"/>
    <mergeCell ref="H76:H77"/>
    <mergeCell ref="I76:L76"/>
    <mergeCell ref="A73:A75"/>
    <mergeCell ref="B73:B75"/>
    <mergeCell ref="C73:C75"/>
    <mergeCell ref="M76:M77"/>
    <mergeCell ref="N76:N77"/>
    <mergeCell ref="O76:O78"/>
    <mergeCell ref="O79:O81"/>
    <mergeCell ref="H80:L80"/>
    <mergeCell ref="H81:L81"/>
    <mergeCell ref="A82:A84"/>
    <mergeCell ref="B82:B84"/>
    <mergeCell ref="C82:C84"/>
    <mergeCell ref="D82:D84"/>
    <mergeCell ref="E82:E83"/>
    <mergeCell ref="F82:F83"/>
    <mergeCell ref="G82:G83"/>
    <mergeCell ref="H82:H83"/>
    <mergeCell ref="I82:L82"/>
    <mergeCell ref="M82:M83"/>
    <mergeCell ref="N82:N83"/>
    <mergeCell ref="O82:O84"/>
    <mergeCell ref="A79:A81"/>
    <mergeCell ref="B79:B81"/>
    <mergeCell ref="C79:C81"/>
    <mergeCell ref="O49:O51"/>
    <mergeCell ref="H50:L50"/>
    <mergeCell ref="H51:L51"/>
    <mergeCell ref="A52:A54"/>
    <mergeCell ref="B52:B54"/>
    <mergeCell ref="C52:C54"/>
    <mergeCell ref="D52:D54"/>
    <mergeCell ref="E52:E53"/>
    <mergeCell ref="F52:F53"/>
    <mergeCell ref="G52:G53"/>
    <mergeCell ref="H52:H53"/>
    <mergeCell ref="I52:L52"/>
    <mergeCell ref="M52:M53"/>
    <mergeCell ref="N52:N53"/>
    <mergeCell ref="O52:O54"/>
  </mergeCells>
  <pageMargins left="1.1811023622047245" right="0.39370078740157483" top="0.78740157480314965" bottom="0.78740157480314965" header="0.31496062992125984" footer="0.31496062992125984"/>
  <pageSetup paperSize="9" scale="71" fitToHeight="12" orientation="landscape" r:id="rId1"/>
  <headerFooter>
    <oddHeader>&amp;C&amp;P</oddHeader>
  </headerFooter>
  <rowBreaks count="9" manualBreakCount="9">
    <brk id="14" max="16383" man="1"/>
    <brk id="27" max="16383" man="1"/>
    <brk id="41" max="14" man="1"/>
    <brk id="57" max="16383" man="1"/>
    <brk id="66" max="16383" man="1"/>
    <brk id="84" max="16383" man="1"/>
    <brk id="99" max="16383" man="1"/>
    <brk id="108" max="16383" man="1"/>
    <brk id="12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view="pageBreakPreview" zoomScale="60" zoomScaleNormal="100" workbookViewId="0">
      <selection activeCell="A30" sqref="A30:H30"/>
    </sheetView>
  </sheetViews>
  <sheetFormatPr defaultColWidth="8.88671875" defaultRowHeight="18" x14ac:dyDescent="0.35"/>
  <cols>
    <col min="1" max="1" width="19.5546875" style="74" customWidth="1"/>
    <col min="2" max="2" width="20" style="74" customWidth="1"/>
    <col min="3" max="3" width="26.6640625" style="74" customWidth="1"/>
    <col min="4" max="4" width="18.6640625" style="74" customWidth="1"/>
    <col min="5" max="5" width="17.109375" style="74" customWidth="1"/>
    <col min="6" max="6" width="16.33203125" style="74" customWidth="1"/>
    <col min="7" max="7" width="17.109375" style="74" customWidth="1"/>
    <col min="8" max="8" width="16.33203125" style="74" customWidth="1"/>
    <col min="9" max="9" width="15.6640625" style="74" customWidth="1"/>
    <col min="10" max="16384" width="8.88671875" style="74"/>
  </cols>
  <sheetData>
    <row r="1" spans="1:9" x14ac:dyDescent="0.35">
      <c r="F1" s="75"/>
    </row>
    <row r="2" spans="1:9" x14ac:dyDescent="0.35">
      <c r="F2" s="75"/>
    </row>
    <row r="3" spans="1:9" ht="21.6" customHeight="1" x14ac:dyDescent="0.35">
      <c r="A3" s="351" t="s">
        <v>102</v>
      </c>
      <c r="B3" s="351"/>
      <c r="C3" s="351"/>
      <c r="D3" s="351"/>
      <c r="E3" s="351"/>
      <c r="F3" s="351"/>
      <c r="G3" s="351"/>
      <c r="H3" s="351"/>
      <c r="I3" s="351"/>
    </row>
    <row r="4" spans="1:9" x14ac:dyDescent="0.35">
      <c r="A4" s="76"/>
    </row>
    <row r="5" spans="1:9" ht="39" customHeight="1" x14ac:dyDescent="0.35">
      <c r="A5" s="319" t="s">
        <v>92</v>
      </c>
      <c r="B5" s="319"/>
      <c r="C5" s="352" t="s">
        <v>56</v>
      </c>
      <c r="D5" s="353"/>
      <c r="E5" s="353"/>
      <c r="F5" s="353"/>
      <c r="G5" s="353"/>
      <c r="H5" s="353"/>
      <c r="I5" s="354"/>
    </row>
    <row r="6" spans="1:9" ht="18" customHeight="1" x14ac:dyDescent="0.35">
      <c r="A6" s="374" t="s">
        <v>93</v>
      </c>
      <c r="B6" s="374" t="s">
        <v>94</v>
      </c>
      <c r="C6" s="320" t="s">
        <v>24</v>
      </c>
      <c r="D6" s="352" t="s">
        <v>95</v>
      </c>
      <c r="E6" s="353"/>
      <c r="F6" s="353"/>
      <c r="G6" s="353"/>
      <c r="H6" s="353"/>
      <c r="I6" s="354"/>
    </row>
    <row r="7" spans="1:9" x14ac:dyDescent="0.35">
      <c r="A7" s="374"/>
      <c r="B7" s="374"/>
      <c r="C7" s="320"/>
      <c r="D7" s="77" t="s">
        <v>96</v>
      </c>
      <c r="E7" s="77">
        <v>2023</v>
      </c>
      <c r="F7" s="77">
        <v>2024</v>
      </c>
      <c r="G7" s="77">
        <v>2025</v>
      </c>
      <c r="H7" s="77">
        <v>2026</v>
      </c>
      <c r="I7" s="77">
        <v>2027</v>
      </c>
    </row>
    <row r="8" spans="1:9" ht="54" x14ac:dyDescent="0.35">
      <c r="A8" s="374"/>
      <c r="B8" s="374"/>
      <c r="C8" s="85" t="s">
        <v>98</v>
      </c>
      <c r="D8" s="78">
        <f>SUM(E8:I8)</f>
        <v>31415.49</v>
      </c>
      <c r="E8" s="78">
        <f>пп5!F26</f>
        <v>24.83</v>
      </c>
      <c r="F8" s="104">
        <f>пп5!G26</f>
        <v>1390.66</v>
      </c>
      <c r="G8" s="104">
        <f>пп5!H26</f>
        <v>20000</v>
      </c>
      <c r="H8" s="104">
        <f>пп5!M26</f>
        <v>10000</v>
      </c>
      <c r="I8" s="104">
        <f>пп5!N26</f>
        <v>0</v>
      </c>
    </row>
    <row r="9" spans="1:9" ht="66" customHeight="1" x14ac:dyDescent="0.35">
      <c r="A9" s="374"/>
      <c r="B9" s="374"/>
      <c r="C9" s="86" t="s">
        <v>30</v>
      </c>
      <c r="D9" s="78">
        <f>SUM(E9:I9)</f>
        <v>30057.91</v>
      </c>
      <c r="E9" s="78">
        <f>пп5!F27</f>
        <v>57.91</v>
      </c>
      <c r="F9" s="104">
        <f>пп5!G27</f>
        <v>0</v>
      </c>
      <c r="G9" s="104">
        <f>пп5!H27</f>
        <v>20000</v>
      </c>
      <c r="H9" s="104">
        <f>пп5!M27</f>
        <v>10000</v>
      </c>
      <c r="I9" s="104">
        <f>пп5!N27</f>
        <v>0</v>
      </c>
    </row>
    <row r="10" spans="1:9" ht="47.4" customHeight="1" x14ac:dyDescent="0.35">
      <c r="A10" s="374"/>
      <c r="B10" s="374"/>
      <c r="C10" s="85" t="s">
        <v>97</v>
      </c>
      <c r="D10" s="78">
        <f>SUM(E10:I10)</f>
        <v>61473.4</v>
      </c>
      <c r="E10" s="78">
        <f>E9+E8</f>
        <v>82.74</v>
      </c>
      <c r="F10" s="104">
        <f>F9+F8</f>
        <v>1390.66</v>
      </c>
      <c r="G10" s="104">
        <f>G9+G8</f>
        <v>40000</v>
      </c>
      <c r="H10" s="104">
        <f>H9+H8</f>
        <v>20000</v>
      </c>
      <c r="I10" s="104">
        <f>I9+I8</f>
        <v>0</v>
      </c>
    </row>
    <row r="11" spans="1:9" x14ac:dyDescent="0.35">
      <c r="A11" s="79"/>
    </row>
  </sheetData>
  <mergeCells count="7">
    <mergeCell ref="A3:I3"/>
    <mergeCell ref="A5:B5"/>
    <mergeCell ref="C5:I5"/>
    <mergeCell ref="C6:C7"/>
    <mergeCell ref="D6:I6"/>
    <mergeCell ref="A6:A10"/>
    <mergeCell ref="B6:B10"/>
  </mergeCells>
  <pageMargins left="1.1811023622047245" right="0.39370078740157483" top="0.78740157480314965" bottom="0.78740157480314965" header="0.31496062992125984" footer="0.31496062992125984"/>
  <pageSetup paperSize="9" scale="78" fitToHeight="13" orientation="landscape" r:id="rId1"/>
  <headerFooter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6" zoomScale="80" zoomScaleNormal="80" workbookViewId="0">
      <selection activeCell="A30" sqref="A30:H30"/>
    </sheetView>
  </sheetViews>
  <sheetFormatPr defaultColWidth="8.88671875" defaultRowHeight="13.8" x14ac:dyDescent="0.25"/>
  <cols>
    <col min="1" max="1" width="8.88671875" style="70"/>
    <col min="2" max="2" width="19.6640625" style="70" customWidth="1"/>
    <col min="3" max="3" width="11.6640625" style="70" customWidth="1"/>
    <col min="4" max="4" width="14.6640625" style="70" customWidth="1"/>
    <col min="5" max="5" width="10.5546875" style="84" customWidth="1"/>
    <col min="6" max="6" width="10.5546875" style="121" customWidth="1"/>
    <col min="7" max="7" width="10" style="70" customWidth="1"/>
    <col min="8" max="12" width="10.5546875" style="70" customWidth="1"/>
    <col min="13" max="13" width="10.109375" style="70" customWidth="1"/>
    <col min="14" max="14" width="10.33203125" style="70" customWidth="1"/>
    <col min="15" max="15" width="12.88671875" style="70" customWidth="1"/>
    <col min="16" max="16384" width="8.88671875" style="70"/>
  </cols>
  <sheetData>
    <row r="1" spans="1:15" ht="21.6" customHeight="1" x14ac:dyDescent="0.25">
      <c r="A1" s="378" t="s">
        <v>159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ht="10.95" customHeight="1" x14ac:dyDescent="0.25">
      <c r="A2" s="159"/>
    </row>
    <row r="4" spans="1:15" ht="13.95" customHeight="1" x14ac:dyDescent="0.25">
      <c r="A4" s="285" t="s">
        <v>0</v>
      </c>
      <c r="B4" s="285" t="s">
        <v>1</v>
      </c>
      <c r="C4" s="285" t="s">
        <v>23</v>
      </c>
      <c r="D4" s="285" t="s">
        <v>24</v>
      </c>
      <c r="E4" s="285" t="s">
        <v>2</v>
      </c>
      <c r="F4" s="342" t="s">
        <v>3</v>
      </c>
      <c r="G4" s="343"/>
      <c r="H4" s="343"/>
      <c r="I4" s="343"/>
      <c r="J4" s="343"/>
      <c r="K4" s="343"/>
      <c r="L4" s="343"/>
      <c r="M4" s="343"/>
      <c r="N4" s="344"/>
      <c r="O4" s="285" t="s">
        <v>25</v>
      </c>
    </row>
    <row r="5" spans="1:15" ht="30" customHeight="1" x14ac:dyDescent="0.25">
      <c r="A5" s="324"/>
      <c r="B5" s="324"/>
      <c r="C5" s="324"/>
      <c r="D5" s="324"/>
      <c r="E5" s="324"/>
      <c r="F5" s="345"/>
      <c r="G5" s="346"/>
      <c r="H5" s="346"/>
      <c r="I5" s="346"/>
      <c r="J5" s="346"/>
      <c r="K5" s="346"/>
      <c r="L5" s="346"/>
      <c r="M5" s="346"/>
      <c r="N5" s="347"/>
      <c r="O5" s="324"/>
    </row>
    <row r="6" spans="1:15" ht="39" customHeight="1" x14ac:dyDescent="0.25">
      <c r="A6" s="286"/>
      <c r="B6" s="286"/>
      <c r="C6" s="286"/>
      <c r="D6" s="286"/>
      <c r="E6" s="286"/>
      <c r="F6" s="117" t="s">
        <v>4</v>
      </c>
      <c r="G6" s="167" t="s">
        <v>5</v>
      </c>
      <c r="H6" s="287" t="s">
        <v>6</v>
      </c>
      <c r="I6" s="288"/>
      <c r="J6" s="288"/>
      <c r="K6" s="288"/>
      <c r="L6" s="289"/>
      <c r="M6" s="166" t="s">
        <v>7</v>
      </c>
      <c r="N6" s="166" t="s">
        <v>8</v>
      </c>
      <c r="O6" s="286"/>
    </row>
    <row r="7" spans="1:15" ht="13.95" customHeight="1" x14ac:dyDescent="0.25">
      <c r="A7" s="348">
        <v>1</v>
      </c>
      <c r="B7" s="269" t="s">
        <v>52</v>
      </c>
      <c r="C7" s="266" t="s">
        <v>9</v>
      </c>
      <c r="D7" s="170" t="s">
        <v>10</v>
      </c>
      <c r="E7" s="83">
        <f>F7+G7+H7+M7+N7</f>
        <v>1473.4</v>
      </c>
      <c r="F7" s="174">
        <f>F9+F8</f>
        <v>82.74</v>
      </c>
      <c r="G7" s="174">
        <f>G9+G8</f>
        <v>1390.66</v>
      </c>
      <c r="H7" s="325">
        <f>H9+H8</f>
        <v>0</v>
      </c>
      <c r="I7" s="326"/>
      <c r="J7" s="326"/>
      <c r="K7" s="326"/>
      <c r="L7" s="327"/>
      <c r="M7" s="81">
        <f>M9+M8</f>
        <v>0</v>
      </c>
      <c r="N7" s="81">
        <f>N9+N8</f>
        <v>0</v>
      </c>
      <c r="O7" s="331"/>
    </row>
    <row r="8" spans="1:15" ht="66" x14ac:dyDescent="0.25">
      <c r="A8" s="349"/>
      <c r="B8" s="270"/>
      <c r="C8" s="267"/>
      <c r="D8" s="118" t="s">
        <v>31</v>
      </c>
      <c r="E8" s="83">
        <f t="shared" ref="E8:E12" si="0">F8+G8+H8+M8+N8</f>
        <v>1415.49</v>
      </c>
      <c r="F8" s="175">
        <f>F11</f>
        <v>24.83</v>
      </c>
      <c r="G8" s="175">
        <f t="shared" ref="G8:N9" si="1">G11</f>
        <v>1390.66</v>
      </c>
      <c r="H8" s="328">
        <f t="shared" si="1"/>
        <v>0</v>
      </c>
      <c r="I8" s="329"/>
      <c r="J8" s="329"/>
      <c r="K8" s="329"/>
      <c r="L8" s="330"/>
      <c r="M8" s="83">
        <f t="shared" si="1"/>
        <v>0</v>
      </c>
      <c r="N8" s="83">
        <f t="shared" si="1"/>
        <v>0</v>
      </c>
      <c r="O8" s="332"/>
    </row>
    <row r="9" spans="1:15" ht="52.8" x14ac:dyDescent="0.25">
      <c r="A9" s="350"/>
      <c r="B9" s="271"/>
      <c r="C9" s="268"/>
      <c r="D9" s="118" t="s">
        <v>30</v>
      </c>
      <c r="E9" s="83">
        <f t="shared" si="0"/>
        <v>57.91</v>
      </c>
      <c r="F9" s="175">
        <f>F12</f>
        <v>57.91</v>
      </c>
      <c r="G9" s="175">
        <f t="shared" si="1"/>
        <v>0</v>
      </c>
      <c r="H9" s="328">
        <f t="shared" si="1"/>
        <v>0</v>
      </c>
      <c r="I9" s="329"/>
      <c r="J9" s="329"/>
      <c r="K9" s="329"/>
      <c r="L9" s="330"/>
      <c r="M9" s="83">
        <f t="shared" si="1"/>
        <v>0</v>
      </c>
      <c r="N9" s="83">
        <f t="shared" si="1"/>
        <v>0</v>
      </c>
      <c r="O9" s="333"/>
    </row>
    <row r="10" spans="1:15" ht="13.95" customHeight="1" x14ac:dyDescent="0.25">
      <c r="A10" s="305" t="s">
        <v>26</v>
      </c>
      <c r="B10" s="269" t="s">
        <v>266</v>
      </c>
      <c r="C10" s="266" t="s">
        <v>9</v>
      </c>
      <c r="D10" s="118" t="s">
        <v>10</v>
      </c>
      <c r="E10" s="83">
        <f t="shared" si="0"/>
        <v>1473.4</v>
      </c>
      <c r="F10" s="153">
        <f>F12+F11</f>
        <v>82.74</v>
      </c>
      <c r="G10" s="161">
        <f>G12+G11</f>
        <v>1390.66</v>
      </c>
      <c r="H10" s="273">
        <f>H12+H11</f>
        <v>0</v>
      </c>
      <c r="I10" s="274"/>
      <c r="J10" s="274"/>
      <c r="K10" s="274"/>
      <c r="L10" s="275"/>
      <c r="M10" s="153">
        <f>M12+M11</f>
        <v>0</v>
      </c>
      <c r="N10" s="153">
        <f>N12+N11</f>
        <v>0</v>
      </c>
      <c r="O10" s="279" t="s">
        <v>218</v>
      </c>
    </row>
    <row r="11" spans="1:15" ht="66" x14ac:dyDescent="0.25">
      <c r="A11" s="306"/>
      <c r="B11" s="270"/>
      <c r="C11" s="267"/>
      <c r="D11" s="118" t="s">
        <v>31</v>
      </c>
      <c r="E11" s="83">
        <f t="shared" si="0"/>
        <v>1415.49</v>
      </c>
      <c r="F11" s="153">
        <v>24.83</v>
      </c>
      <c r="G11" s="161">
        <v>1390.66</v>
      </c>
      <c r="H11" s="273">
        <v>0</v>
      </c>
      <c r="I11" s="274"/>
      <c r="J11" s="274"/>
      <c r="K11" s="274"/>
      <c r="L11" s="275"/>
      <c r="M11" s="153">
        <v>0</v>
      </c>
      <c r="N11" s="153">
        <v>0</v>
      </c>
      <c r="O11" s="280"/>
    </row>
    <row r="12" spans="1:15" ht="52.8" x14ac:dyDescent="0.25">
      <c r="A12" s="307"/>
      <c r="B12" s="271"/>
      <c r="C12" s="268"/>
      <c r="D12" s="118" t="s">
        <v>30</v>
      </c>
      <c r="E12" s="83">
        <f t="shared" si="0"/>
        <v>57.91</v>
      </c>
      <c r="F12" s="161">
        <v>57.91</v>
      </c>
      <c r="G12" s="161">
        <v>0</v>
      </c>
      <c r="H12" s="273">
        <v>0</v>
      </c>
      <c r="I12" s="274"/>
      <c r="J12" s="274"/>
      <c r="K12" s="274"/>
      <c r="L12" s="275"/>
      <c r="M12" s="153">
        <v>0</v>
      </c>
      <c r="N12" s="153">
        <v>0</v>
      </c>
      <c r="O12" s="281"/>
    </row>
    <row r="13" spans="1:15" ht="28.95" customHeight="1" x14ac:dyDescent="0.25">
      <c r="A13" s="375"/>
      <c r="B13" s="308" t="s">
        <v>291</v>
      </c>
      <c r="C13" s="285" t="s">
        <v>13</v>
      </c>
      <c r="D13" s="285" t="s">
        <v>13</v>
      </c>
      <c r="E13" s="285" t="s">
        <v>14</v>
      </c>
      <c r="F13" s="285" t="s">
        <v>4</v>
      </c>
      <c r="G13" s="285" t="s">
        <v>5</v>
      </c>
      <c r="H13" s="285" t="s">
        <v>331</v>
      </c>
      <c r="I13" s="287" t="s">
        <v>15</v>
      </c>
      <c r="J13" s="288"/>
      <c r="K13" s="288"/>
      <c r="L13" s="289"/>
      <c r="M13" s="285" t="s">
        <v>7</v>
      </c>
      <c r="N13" s="285" t="s">
        <v>8</v>
      </c>
      <c r="O13" s="279"/>
    </row>
    <row r="14" spans="1:15" ht="50.4" customHeight="1" x14ac:dyDescent="0.25">
      <c r="A14" s="376"/>
      <c r="B14" s="309"/>
      <c r="C14" s="324"/>
      <c r="D14" s="324"/>
      <c r="E14" s="286"/>
      <c r="F14" s="286"/>
      <c r="G14" s="286"/>
      <c r="H14" s="286"/>
      <c r="I14" s="166" t="s">
        <v>17</v>
      </c>
      <c r="J14" s="166" t="s">
        <v>18</v>
      </c>
      <c r="K14" s="166" t="s">
        <v>19</v>
      </c>
      <c r="L14" s="166" t="s">
        <v>20</v>
      </c>
      <c r="M14" s="286"/>
      <c r="N14" s="286"/>
      <c r="O14" s="280"/>
    </row>
    <row r="15" spans="1:15" ht="51.6" customHeight="1" x14ac:dyDescent="0.25">
      <c r="A15" s="377"/>
      <c r="B15" s="310"/>
      <c r="C15" s="286"/>
      <c r="D15" s="286"/>
      <c r="E15" s="166">
        <v>2</v>
      </c>
      <c r="F15" s="166">
        <v>1</v>
      </c>
      <c r="G15" s="166">
        <v>1</v>
      </c>
      <c r="H15" s="166" t="s">
        <v>120</v>
      </c>
      <c r="I15" s="166" t="s">
        <v>120</v>
      </c>
      <c r="J15" s="166" t="s">
        <v>120</v>
      </c>
      <c r="K15" s="166" t="s">
        <v>120</v>
      </c>
      <c r="L15" s="166" t="s">
        <v>120</v>
      </c>
      <c r="M15" s="166" t="s">
        <v>120</v>
      </c>
      <c r="N15" s="166" t="s">
        <v>120</v>
      </c>
      <c r="O15" s="281"/>
    </row>
    <row r="16" spans="1:15" ht="51.6" customHeight="1" x14ac:dyDescent="0.25">
      <c r="A16" s="312" t="s">
        <v>251</v>
      </c>
      <c r="B16" s="272" t="s">
        <v>333</v>
      </c>
      <c r="C16" s="302" t="s">
        <v>9</v>
      </c>
      <c r="D16" s="118" t="s">
        <v>10</v>
      </c>
      <c r="E16" s="153">
        <f t="shared" ref="E16" si="2">F16+G16+H16+M16+N16</f>
        <v>60000</v>
      </c>
      <c r="F16" s="153">
        <f>F17+F18</f>
        <v>0</v>
      </c>
      <c r="G16" s="153">
        <f>G17+G18</f>
        <v>0</v>
      </c>
      <c r="H16" s="273">
        <f>H17+H18</f>
        <v>40000</v>
      </c>
      <c r="I16" s="274"/>
      <c r="J16" s="274"/>
      <c r="K16" s="274"/>
      <c r="L16" s="275"/>
      <c r="M16" s="153">
        <f>M17+M18</f>
        <v>20000</v>
      </c>
      <c r="N16" s="153">
        <f>N17+N18</f>
        <v>0</v>
      </c>
      <c r="O16" s="279"/>
    </row>
    <row r="17" spans="1:15" ht="51.6" customHeight="1" x14ac:dyDescent="0.25">
      <c r="A17" s="312"/>
      <c r="B17" s="272"/>
      <c r="C17" s="302"/>
      <c r="D17" s="118" t="s">
        <v>31</v>
      </c>
      <c r="E17" s="153">
        <f>F20+G20+H20+M20+N20</f>
        <v>30000</v>
      </c>
      <c r="F17" s="83">
        <f t="shared" ref="F17:H18" si="3">F20</f>
        <v>0</v>
      </c>
      <c r="G17" s="83">
        <f t="shared" si="3"/>
        <v>0</v>
      </c>
      <c r="H17" s="328">
        <f t="shared" si="3"/>
        <v>20000</v>
      </c>
      <c r="I17" s="329"/>
      <c r="J17" s="329"/>
      <c r="K17" s="329"/>
      <c r="L17" s="330"/>
      <c r="M17" s="83">
        <f>M20</f>
        <v>10000</v>
      </c>
      <c r="N17" s="83">
        <f>N20</f>
        <v>0</v>
      </c>
      <c r="O17" s="280"/>
    </row>
    <row r="18" spans="1:15" ht="51.6" customHeight="1" x14ac:dyDescent="0.25">
      <c r="A18" s="312"/>
      <c r="B18" s="272"/>
      <c r="C18" s="302"/>
      <c r="D18" s="118" t="s">
        <v>30</v>
      </c>
      <c r="E18" s="153">
        <f>F21+G21+H21+M21+N21</f>
        <v>30000</v>
      </c>
      <c r="F18" s="83">
        <f t="shared" si="3"/>
        <v>0</v>
      </c>
      <c r="G18" s="83">
        <f t="shared" si="3"/>
        <v>0</v>
      </c>
      <c r="H18" s="328">
        <f t="shared" si="3"/>
        <v>20000</v>
      </c>
      <c r="I18" s="329"/>
      <c r="J18" s="329"/>
      <c r="K18" s="329"/>
      <c r="L18" s="330"/>
      <c r="M18" s="83">
        <f>M21</f>
        <v>10000</v>
      </c>
      <c r="N18" s="83">
        <f>N21</f>
        <v>0</v>
      </c>
      <c r="O18" s="281"/>
    </row>
    <row r="19" spans="1:15" ht="51.6" customHeight="1" x14ac:dyDescent="0.25">
      <c r="A19" s="312" t="s">
        <v>138</v>
      </c>
      <c r="B19" s="272" t="s">
        <v>334</v>
      </c>
      <c r="C19" s="302" t="s">
        <v>9</v>
      </c>
      <c r="D19" s="118" t="s">
        <v>10</v>
      </c>
      <c r="E19" s="153">
        <f>F19+G19+H19+M19+N19</f>
        <v>60000</v>
      </c>
      <c r="F19" s="123">
        <f>F20+F21</f>
        <v>0</v>
      </c>
      <c r="G19" s="123">
        <f>G20+G21</f>
        <v>0</v>
      </c>
      <c r="H19" s="273">
        <f>H20+H21</f>
        <v>40000</v>
      </c>
      <c r="I19" s="274"/>
      <c r="J19" s="274"/>
      <c r="K19" s="274"/>
      <c r="L19" s="275"/>
      <c r="M19" s="123">
        <f>M20+M21</f>
        <v>20000</v>
      </c>
      <c r="N19" s="123">
        <f>N20+N21</f>
        <v>0</v>
      </c>
      <c r="O19" s="266" t="s">
        <v>335</v>
      </c>
    </row>
    <row r="20" spans="1:15" ht="51.6" customHeight="1" x14ac:dyDescent="0.25">
      <c r="A20" s="312"/>
      <c r="B20" s="272"/>
      <c r="C20" s="302"/>
      <c r="D20" s="118" t="s">
        <v>31</v>
      </c>
      <c r="E20" s="153">
        <f t="shared" ref="E20:E21" si="4">F20+G20+H20+M20+N20</f>
        <v>30000</v>
      </c>
      <c r="F20" s="153">
        <v>0</v>
      </c>
      <c r="G20" s="161">
        <v>0</v>
      </c>
      <c r="H20" s="273">
        <v>20000</v>
      </c>
      <c r="I20" s="274"/>
      <c r="J20" s="274"/>
      <c r="K20" s="274"/>
      <c r="L20" s="275"/>
      <c r="M20" s="153">
        <v>10000</v>
      </c>
      <c r="N20" s="153">
        <v>0</v>
      </c>
      <c r="O20" s="267"/>
    </row>
    <row r="21" spans="1:15" ht="51.6" customHeight="1" x14ac:dyDescent="0.25">
      <c r="A21" s="312"/>
      <c r="B21" s="272"/>
      <c r="C21" s="302"/>
      <c r="D21" s="118" t="s">
        <v>30</v>
      </c>
      <c r="E21" s="153">
        <f t="shared" si="4"/>
        <v>30000</v>
      </c>
      <c r="F21" s="153">
        <v>0</v>
      </c>
      <c r="G21" s="161">
        <v>0</v>
      </c>
      <c r="H21" s="273">
        <v>20000</v>
      </c>
      <c r="I21" s="274"/>
      <c r="J21" s="274"/>
      <c r="K21" s="274"/>
      <c r="L21" s="275"/>
      <c r="M21" s="153">
        <v>10000</v>
      </c>
      <c r="N21" s="153">
        <v>0</v>
      </c>
      <c r="O21" s="268"/>
    </row>
    <row r="22" spans="1:15" ht="51.6" customHeight="1" x14ac:dyDescent="0.25">
      <c r="A22" s="380"/>
      <c r="B22" s="379" t="s">
        <v>339</v>
      </c>
      <c r="C22" s="284" t="s">
        <v>13</v>
      </c>
      <c r="D22" s="285" t="s">
        <v>13</v>
      </c>
      <c r="E22" s="285" t="s">
        <v>14</v>
      </c>
      <c r="F22" s="285" t="s">
        <v>4</v>
      </c>
      <c r="G22" s="285" t="s">
        <v>5</v>
      </c>
      <c r="H22" s="285" t="s">
        <v>331</v>
      </c>
      <c r="I22" s="287" t="s">
        <v>15</v>
      </c>
      <c r="J22" s="288"/>
      <c r="K22" s="288"/>
      <c r="L22" s="289"/>
      <c r="M22" s="285" t="s">
        <v>7</v>
      </c>
      <c r="N22" s="285" t="s">
        <v>8</v>
      </c>
      <c r="O22" s="279"/>
    </row>
    <row r="23" spans="1:15" ht="51.6" customHeight="1" x14ac:dyDescent="0.25">
      <c r="A23" s="380"/>
      <c r="B23" s="379"/>
      <c r="C23" s="284"/>
      <c r="D23" s="324"/>
      <c r="E23" s="286"/>
      <c r="F23" s="286"/>
      <c r="G23" s="286"/>
      <c r="H23" s="286"/>
      <c r="I23" s="166" t="s">
        <v>17</v>
      </c>
      <c r="J23" s="166" t="s">
        <v>18</v>
      </c>
      <c r="K23" s="166" t="s">
        <v>19</v>
      </c>
      <c r="L23" s="166" t="s">
        <v>20</v>
      </c>
      <c r="M23" s="286"/>
      <c r="N23" s="286"/>
      <c r="O23" s="280"/>
    </row>
    <row r="24" spans="1:15" ht="62.4" customHeight="1" x14ac:dyDescent="0.25">
      <c r="A24" s="380"/>
      <c r="B24" s="379"/>
      <c r="C24" s="284"/>
      <c r="D24" s="286"/>
      <c r="E24" s="166">
        <v>2</v>
      </c>
      <c r="F24" s="166">
        <v>0</v>
      </c>
      <c r="G24" s="166">
        <v>0</v>
      </c>
      <c r="H24" s="166">
        <v>1</v>
      </c>
      <c r="I24" s="166">
        <v>0</v>
      </c>
      <c r="J24" s="166">
        <v>0</v>
      </c>
      <c r="K24" s="166">
        <v>0</v>
      </c>
      <c r="L24" s="166">
        <v>1</v>
      </c>
      <c r="M24" s="166">
        <v>1</v>
      </c>
      <c r="N24" s="166">
        <v>0</v>
      </c>
      <c r="O24" s="281"/>
    </row>
    <row r="25" spans="1:15" ht="13.95" customHeight="1" x14ac:dyDescent="0.25">
      <c r="A25" s="302"/>
      <c r="B25" s="302" t="s">
        <v>22</v>
      </c>
      <c r="C25" s="302" t="s">
        <v>9</v>
      </c>
      <c r="D25" s="118" t="s">
        <v>10</v>
      </c>
      <c r="E25" s="153">
        <f>F25+G25+H25+M25+N25</f>
        <v>61473.4</v>
      </c>
      <c r="F25" s="153">
        <f>F27+F26</f>
        <v>82.74</v>
      </c>
      <c r="G25" s="161">
        <f>G27+G26</f>
        <v>1390.66</v>
      </c>
      <c r="H25" s="273">
        <f>H27+H26</f>
        <v>40000</v>
      </c>
      <c r="I25" s="274"/>
      <c r="J25" s="274"/>
      <c r="K25" s="274"/>
      <c r="L25" s="275"/>
      <c r="M25" s="153">
        <f>M27+M26</f>
        <v>20000</v>
      </c>
      <c r="N25" s="153">
        <f>N27+N26</f>
        <v>0</v>
      </c>
      <c r="O25" s="302"/>
    </row>
    <row r="26" spans="1:15" ht="66" x14ac:dyDescent="0.25">
      <c r="A26" s="302"/>
      <c r="B26" s="302"/>
      <c r="C26" s="302"/>
      <c r="D26" s="118" t="s">
        <v>31</v>
      </c>
      <c r="E26" s="153">
        <f>F26+G26+H26+M26+N26</f>
        <v>31415.49</v>
      </c>
      <c r="F26" s="153">
        <f t="shared" ref="F26:H27" si="5">F8+F17</f>
        <v>24.83</v>
      </c>
      <c r="G26" s="153">
        <f t="shared" si="5"/>
        <v>1390.66</v>
      </c>
      <c r="H26" s="273">
        <f t="shared" si="5"/>
        <v>20000</v>
      </c>
      <c r="I26" s="274"/>
      <c r="J26" s="274"/>
      <c r="K26" s="274"/>
      <c r="L26" s="275"/>
      <c r="M26" s="153">
        <f>M8+M17</f>
        <v>10000</v>
      </c>
      <c r="N26" s="153">
        <f>N8+N17</f>
        <v>0</v>
      </c>
      <c r="O26" s="302"/>
    </row>
    <row r="27" spans="1:15" ht="52.8" x14ac:dyDescent="0.25">
      <c r="A27" s="302"/>
      <c r="B27" s="302"/>
      <c r="C27" s="302"/>
      <c r="D27" s="118" t="s">
        <v>30</v>
      </c>
      <c r="E27" s="153">
        <f>F27+G27+H27+M27+N27</f>
        <v>30057.91</v>
      </c>
      <c r="F27" s="153">
        <f t="shared" si="5"/>
        <v>57.91</v>
      </c>
      <c r="G27" s="153">
        <f t="shared" si="5"/>
        <v>0</v>
      </c>
      <c r="H27" s="273">
        <f t="shared" si="5"/>
        <v>20000</v>
      </c>
      <c r="I27" s="274"/>
      <c r="J27" s="274"/>
      <c r="K27" s="274"/>
      <c r="L27" s="275"/>
      <c r="M27" s="153">
        <f>M9+M18</f>
        <v>10000</v>
      </c>
      <c r="N27" s="153">
        <f>N9+N18</f>
        <v>0</v>
      </c>
      <c r="O27" s="302"/>
    </row>
  </sheetData>
  <mergeCells count="68">
    <mergeCell ref="O22:O24"/>
    <mergeCell ref="B19:B21"/>
    <mergeCell ref="A19:A21"/>
    <mergeCell ref="C19:C21"/>
    <mergeCell ref="H22:H23"/>
    <mergeCell ref="I22:L22"/>
    <mergeCell ref="M22:M23"/>
    <mergeCell ref="N22:N23"/>
    <mergeCell ref="B22:B24"/>
    <mergeCell ref="H19:L19"/>
    <mergeCell ref="D22:D24"/>
    <mergeCell ref="E22:E23"/>
    <mergeCell ref="F22:F23"/>
    <mergeCell ref="G22:G23"/>
    <mergeCell ref="A22:A24"/>
    <mergeCell ref="H17:L17"/>
    <mergeCell ref="H18:L18"/>
    <mergeCell ref="O13:O15"/>
    <mergeCell ref="O16:O18"/>
    <mergeCell ref="O19:O21"/>
    <mergeCell ref="A25:A27"/>
    <mergeCell ref="B25:B27"/>
    <mergeCell ref="C25:C27"/>
    <mergeCell ref="O25:O27"/>
    <mergeCell ref="H12:L12"/>
    <mergeCell ref="I13:L13"/>
    <mergeCell ref="H25:L25"/>
    <mergeCell ref="H26:L26"/>
    <mergeCell ref="H27:L27"/>
    <mergeCell ref="B16:B18"/>
    <mergeCell ref="A16:A18"/>
    <mergeCell ref="C16:C18"/>
    <mergeCell ref="H16:L16"/>
    <mergeCell ref="H20:L20"/>
    <mergeCell ref="H21:L21"/>
    <mergeCell ref="C22:C24"/>
    <mergeCell ref="A1:O1"/>
    <mergeCell ref="A4:A6"/>
    <mergeCell ref="B4:B6"/>
    <mergeCell ref="C4:C6"/>
    <mergeCell ref="D4:D6"/>
    <mergeCell ref="E4:E6"/>
    <mergeCell ref="F4:N5"/>
    <mergeCell ref="O4:O6"/>
    <mergeCell ref="H6:L6"/>
    <mergeCell ref="O7:O9"/>
    <mergeCell ref="H13:H14"/>
    <mergeCell ref="M13:M14"/>
    <mergeCell ref="A13:A15"/>
    <mergeCell ref="B13:B15"/>
    <mergeCell ref="C13:C15"/>
    <mergeCell ref="D13:D15"/>
    <mergeCell ref="A10:A12"/>
    <mergeCell ref="B10:B12"/>
    <mergeCell ref="N13:N14"/>
    <mergeCell ref="E13:E14"/>
    <mergeCell ref="O10:O12"/>
    <mergeCell ref="C10:C12"/>
    <mergeCell ref="F13:F14"/>
    <mergeCell ref="G13:G14"/>
    <mergeCell ref="A7:A9"/>
    <mergeCell ref="H10:L10"/>
    <mergeCell ref="H11:L11"/>
    <mergeCell ref="B7:B9"/>
    <mergeCell ref="C7:C9"/>
    <mergeCell ref="H7:L7"/>
    <mergeCell ref="H8:L8"/>
    <mergeCell ref="H9:L9"/>
  </mergeCells>
  <pageMargins left="1.1811023622047245" right="0.39370078740157483" top="0.78740157480314965" bottom="0.78740157480314965" header="0.31496062992125984" footer="0.31496062992125984"/>
  <pageSetup paperSize="9" scale="76" fitToHeight="13" orientation="landscape" r:id="rId1"/>
  <headerFooter>
    <oddHeader>&amp;C&amp;P</oddHeader>
  </headerFooter>
  <rowBreaks count="1" manualBreakCount="1">
    <brk id="1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view="pageBreakPreview" zoomScale="60" zoomScaleNormal="100" workbookViewId="0">
      <selection activeCell="A30" sqref="A30:H30"/>
    </sheetView>
  </sheetViews>
  <sheetFormatPr defaultColWidth="8.88671875" defaultRowHeight="18" x14ac:dyDescent="0.35"/>
  <cols>
    <col min="1" max="1" width="19.5546875" style="74" customWidth="1"/>
    <col min="2" max="2" width="20" style="74" customWidth="1"/>
    <col min="3" max="3" width="26.6640625" style="74" customWidth="1"/>
    <col min="4" max="4" width="18.6640625" style="74" customWidth="1"/>
    <col min="5" max="5" width="17.109375" style="74" customWidth="1"/>
    <col min="6" max="6" width="16.33203125" style="74" customWidth="1"/>
    <col min="7" max="7" width="17.109375" style="74" customWidth="1"/>
    <col min="8" max="8" width="16.33203125" style="74" customWidth="1"/>
    <col min="9" max="9" width="15.6640625" style="74" customWidth="1"/>
    <col min="10" max="16384" width="8.88671875" style="74"/>
  </cols>
  <sheetData>
    <row r="1" spans="1:9" x14ac:dyDescent="0.35">
      <c r="F1" s="75"/>
    </row>
    <row r="2" spans="1:9" x14ac:dyDescent="0.35">
      <c r="F2" s="75"/>
    </row>
    <row r="3" spans="1:9" ht="21.6" customHeight="1" x14ac:dyDescent="0.35">
      <c r="A3" s="351" t="s">
        <v>222</v>
      </c>
      <c r="B3" s="351"/>
      <c r="C3" s="351"/>
      <c r="D3" s="351"/>
      <c r="E3" s="351"/>
      <c r="F3" s="351"/>
      <c r="G3" s="351"/>
      <c r="H3" s="351"/>
      <c r="I3" s="351"/>
    </row>
    <row r="4" spans="1:9" x14ac:dyDescent="0.35">
      <c r="A4" s="76"/>
    </row>
    <row r="5" spans="1:9" ht="39" customHeight="1" x14ac:dyDescent="0.35">
      <c r="A5" s="319" t="s">
        <v>92</v>
      </c>
      <c r="B5" s="319"/>
      <c r="C5" s="352" t="s">
        <v>56</v>
      </c>
      <c r="D5" s="353"/>
      <c r="E5" s="353"/>
      <c r="F5" s="353"/>
      <c r="G5" s="353"/>
      <c r="H5" s="353"/>
      <c r="I5" s="354"/>
    </row>
    <row r="6" spans="1:9" ht="18" customHeight="1" x14ac:dyDescent="0.35">
      <c r="A6" s="374" t="s">
        <v>93</v>
      </c>
      <c r="B6" s="374" t="s">
        <v>94</v>
      </c>
      <c r="C6" s="320" t="s">
        <v>24</v>
      </c>
      <c r="D6" s="352" t="s">
        <v>95</v>
      </c>
      <c r="E6" s="353"/>
      <c r="F6" s="353"/>
      <c r="G6" s="353"/>
      <c r="H6" s="353"/>
      <c r="I6" s="354"/>
    </row>
    <row r="7" spans="1:9" x14ac:dyDescent="0.35">
      <c r="A7" s="374"/>
      <c r="B7" s="374"/>
      <c r="C7" s="320"/>
      <c r="D7" s="77" t="s">
        <v>96</v>
      </c>
      <c r="E7" s="77">
        <v>2023</v>
      </c>
      <c r="F7" s="77">
        <v>2024</v>
      </c>
      <c r="G7" s="77">
        <v>2025</v>
      </c>
      <c r="H7" s="77">
        <v>2026</v>
      </c>
      <c r="I7" s="77">
        <v>2027</v>
      </c>
    </row>
    <row r="8" spans="1:9" ht="54" x14ac:dyDescent="0.35">
      <c r="A8" s="374"/>
      <c r="B8" s="374"/>
      <c r="C8" s="106" t="s">
        <v>98</v>
      </c>
      <c r="D8" s="78">
        <f>SUM(E8:I8)</f>
        <v>1955962.4299999997</v>
      </c>
      <c r="E8" s="78">
        <f>'пп 6'!F62</f>
        <v>306196.81</v>
      </c>
      <c r="F8" s="104">
        <f>'пп 6'!G62</f>
        <v>426912.06</v>
      </c>
      <c r="G8" s="104">
        <f>'пп 6'!H62</f>
        <v>400291.54</v>
      </c>
      <c r="H8" s="104">
        <f>'пп 6'!M62</f>
        <v>410590.41</v>
      </c>
      <c r="I8" s="104">
        <f>'пп 6'!N62</f>
        <v>411971.61</v>
      </c>
    </row>
    <row r="9" spans="1:9" ht="36" x14ac:dyDescent="0.35">
      <c r="A9" s="374"/>
      <c r="B9" s="374"/>
      <c r="C9" s="154" t="s">
        <v>30</v>
      </c>
      <c r="D9" s="78">
        <f>SUM(E9:I9)</f>
        <v>33309.040000000001</v>
      </c>
      <c r="E9" s="78">
        <f>'пп 6'!F63</f>
        <v>0</v>
      </c>
      <c r="F9" s="78">
        <f>'пп 6'!G63</f>
        <v>12922</v>
      </c>
      <c r="G9" s="157">
        <f>'пп 6'!H63</f>
        <v>12299.32</v>
      </c>
      <c r="H9" s="104">
        <f>'пп 6'!M63</f>
        <v>4770</v>
      </c>
      <c r="I9" s="157">
        <f>'пп 6'!N63</f>
        <v>3317.72</v>
      </c>
    </row>
    <row r="10" spans="1:9" ht="54" x14ac:dyDescent="0.35">
      <c r="A10" s="374"/>
      <c r="B10" s="374"/>
      <c r="C10" s="158" t="s">
        <v>213</v>
      </c>
      <c r="D10" s="78">
        <f>SUM(E10:I10)</f>
        <v>10095.879999999999</v>
      </c>
      <c r="E10" s="78">
        <f>'пп 6'!F64</f>
        <v>0</v>
      </c>
      <c r="F10" s="78">
        <f>'пп 6'!G64</f>
        <v>0</v>
      </c>
      <c r="G10" s="157">
        <f>'пп 6'!H64</f>
        <v>3655.6</v>
      </c>
      <c r="H10" s="104">
        <f>'пп 6'!M64</f>
        <v>0</v>
      </c>
      <c r="I10" s="157">
        <f>'пп 6'!N64</f>
        <v>6440.28</v>
      </c>
    </row>
    <row r="11" spans="1:9" ht="36" x14ac:dyDescent="0.35">
      <c r="A11" s="374"/>
      <c r="B11" s="374"/>
      <c r="C11" s="108" t="s">
        <v>78</v>
      </c>
      <c r="D11" s="78">
        <f>SUM(E11:I11)</f>
        <v>140945.85</v>
      </c>
      <c r="E11" s="78">
        <f>'пп 6'!F65</f>
        <v>25962.69</v>
      </c>
      <c r="F11" s="104">
        <f>'пп 6'!G65</f>
        <v>28949.16</v>
      </c>
      <c r="G11" s="104">
        <f>'пп 6'!H65</f>
        <v>28678</v>
      </c>
      <c r="H11" s="104">
        <f>'пп 6'!M65</f>
        <v>28678</v>
      </c>
      <c r="I11" s="104">
        <f>'пп 6'!N65</f>
        <v>28678</v>
      </c>
    </row>
    <row r="12" spans="1:9" ht="94.2" customHeight="1" x14ac:dyDescent="0.35">
      <c r="A12" s="374"/>
      <c r="B12" s="374"/>
      <c r="C12" s="106" t="s">
        <v>97</v>
      </c>
      <c r="D12" s="78">
        <f>SUM(E12:I12)</f>
        <v>2140313.1999999997</v>
      </c>
      <c r="E12" s="78">
        <f>E11+E8+E9+E10</f>
        <v>332159.5</v>
      </c>
      <c r="F12" s="78">
        <f t="shared" ref="F12:I12" si="0">F11+F8+F9+F10</f>
        <v>468783.22</v>
      </c>
      <c r="G12" s="78">
        <f t="shared" si="0"/>
        <v>444924.45999999996</v>
      </c>
      <c r="H12" s="78">
        <f t="shared" si="0"/>
        <v>444038.41</v>
      </c>
      <c r="I12" s="78">
        <f t="shared" si="0"/>
        <v>450407.61</v>
      </c>
    </row>
    <row r="13" spans="1:9" x14ac:dyDescent="0.35">
      <c r="A13" s="79"/>
    </row>
  </sheetData>
  <mergeCells count="7">
    <mergeCell ref="A3:I3"/>
    <mergeCell ref="A5:B5"/>
    <mergeCell ref="C5:I5"/>
    <mergeCell ref="A6:A12"/>
    <mergeCell ref="B6:B12"/>
    <mergeCell ref="C6:C7"/>
    <mergeCell ref="D6:I6"/>
  </mergeCells>
  <pageMargins left="1.1811023622047245" right="0.39370078740157483" top="0.78740157480314965" bottom="0.78740157480314965" header="0.31496062992125984" footer="0.31496062992125984"/>
  <pageSetup paperSize="9" scale="78" orientation="landscape" r:id="rId1"/>
  <headerFooter>
    <oddHeader>&amp;C&amp;P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opLeftCell="A55" zoomScale="70" zoomScaleNormal="70" workbookViewId="0">
      <selection activeCell="A29" sqref="A29:L31"/>
    </sheetView>
  </sheetViews>
  <sheetFormatPr defaultColWidth="8.88671875" defaultRowHeight="13.8" x14ac:dyDescent="0.25"/>
  <cols>
    <col min="1" max="1" width="8.88671875" style="70"/>
    <col min="2" max="2" width="19.6640625" style="70" customWidth="1"/>
    <col min="3" max="3" width="11.6640625" style="70" customWidth="1"/>
    <col min="4" max="4" width="14.6640625" style="70" customWidth="1"/>
    <col min="5" max="5" width="14.33203125" style="84" customWidth="1"/>
    <col min="6" max="6" width="11.44140625" style="121" customWidth="1"/>
    <col min="7" max="7" width="11.44140625" style="70" customWidth="1"/>
    <col min="8" max="12" width="12" style="70" customWidth="1"/>
    <col min="13" max="13" width="11.88671875" style="70" customWidth="1"/>
    <col min="14" max="14" width="11.6640625" style="70" customWidth="1"/>
    <col min="15" max="15" width="17" style="70" customWidth="1"/>
    <col min="16" max="16384" width="8.88671875" style="70"/>
  </cols>
  <sheetData>
    <row r="1" spans="1:15" ht="21.6" customHeight="1" x14ac:dyDescent="0.25">
      <c r="A1" s="378" t="s">
        <v>231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ht="10.95" customHeight="1" x14ac:dyDescent="0.25">
      <c r="A2" s="159"/>
    </row>
    <row r="4" spans="1:15" ht="13.95" customHeight="1" x14ac:dyDescent="0.25">
      <c r="A4" s="284" t="s">
        <v>0</v>
      </c>
      <c r="B4" s="284" t="s">
        <v>1</v>
      </c>
      <c r="C4" s="284" t="s">
        <v>23</v>
      </c>
      <c r="D4" s="284" t="s">
        <v>24</v>
      </c>
      <c r="E4" s="284" t="s">
        <v>2</v>
      </c>
      <c r="F4" s="284" t="s">
        <v>3</v>
      </c>
      <c r="G4" s="284"/>
      <c r="H4" s="284"/>
      <c r="I4" s="284"/>
      <c r="J4" s="284"/>
      <c r="K4" s="284"/>
      <c r="L4" s="284"/>
      <c r="M4" s="284"/>
      <c r="N4" s="284"/>
      <c r="O4" s="285" t="s">
        <v>25</v>
      </c>
    </row>
    <row r="5" spans="1:15" ht="30" customHeight="1" x14ac:dyDescent="0.25">
      <c r="A5" s="284"/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324"/>
    </row>
    <row r="6" spans="1:15" ht="39" customHeight="1" x14ac:dyDescent="0.25">
      <c r="A6" s="284"/>
      <c r="B6" s="284"/>
      <c r="C6" s="284"/>
      <c r="D6" s="284"/>
      <c r="E6" s="284"/>
      <c r="F6" s="117" t="s">
        <v>4</v>
      </c>
      <c r="G6" s="167" t="s">
        <v>5</v>
      </c>
      <c r="H6" s="287" t="s">
        <v>6</v>
      </c>
      <c r="I6" s="288"/>
      <c r="J6" s="288"/>
      <c r="K6" s="288"/>
      <c r="L6" s="289"/>
      <c r="M6" s="166" t="s">
        <v>7</v>
      </c>
      <c r="N6" s="166" t="s">
        <v>8</v>
      </c>
      <c r="O6" s="286"/>
    </row>
    <row r="7" spans="1:15" ht="13.95" customHeight="1" x14ac:dyDescent="0.25">
      <c r="A7" s="348">
        <v>1</v>
      </c>
      <c r="B7" s="269" t="s">
        <v>232</v>
      </c>
      <c r="C7" s="266" t="s">
        <v>9</v>
      </c>
      <c r="D7" s="170" t="s">
        <v>10</v>
      </c>
      <c r="E7" s="83">
        <f t="shared" ref="E7:E12" si="0">F7+G7+H7+M7+N7</f>
        <v>2072784.1199999999</v>
      </c>
      <c r="F7" s="174">
        <f>F8+F9</f>
        <v>332159.5</v>
      </c>
      <c r="G7" s="174">
        <f>G8+G9</f>
        <v>441485.1</v>
      </c>
      <c r="H7" s="325">
        <f t="shared" ref="H7:N7" si="1">H8+H9</f>
        <v>427296.42</v>
      </c>
      <c r="I7" s="326"/>
      <c r="J7" s="326"/>
      <c r="K7" s="326"/>
      <c r="L7" s="327"/>
      <c r="M7" s="81">
        <f t="shared" si="1"/>
        <v>434498.41</v>
      </c>
      <c r="N7" s="81">
        <f t="shared" si="1"/>
        <v>437344.69</v>
      </c>
      <c r="O7" s="331"/>
    </row>
    <row r="8" spans="1:15" ht="66.599999999999994" customHeight="1" x14ac:dyDescent="0.25">
      <c r="A8" s="349"/>
      <c r="B8" s="270"/>
      <c r="C8" s="267"/>
      <c r="D8" s="118" t="s">
        <v>31</v>
      </c>
      <c r="E8" s="83">
        <f t="shared" si="0"/>
        <v>1931838.2699999998</v>
      </c>
      <c r="F8" s="175">
        <f>F11</f>
        <v>306196.81</v>
      </c>
      <c r="G8" s="175">
        <f>G11</f>
        <v>412535.94</v>
      </c>
      <c r="H8" s="328">
        <f t="shared" ref="H8:N8" si="2">H11</f>
        <v>398618.42</v>
      </c>
      <c r="I8" s="329"/>
      <c r="J8" s="329"/>
      <c r="K8" s="329"/>
      <c r="L8" s="330"/>
      <c r="M8" s="83">
        <f t="shared" si="2"/>
        <v>405820.41</v>
      </c>
      <c r="N8" s="83">
        <f t="shared" si="2"/>
        <v>408666.69</v>
      </c>
      <c r="O8" s="332"/>
    </row>
    <row r="9" spans="1:15" ht="40.200000000000003" customHeight="1" x14ac:dyDescent="0.25">
      <c r="A9" s="350"/>
      <c r="B9" s="271"/>
      <c r="C9" s="268"/>
      <c r="D9" s="118" t="s">
        <v>11</v>
      </c>
      <c r="E9" s="83">
        <f t="shared" si="0"/>
        <v>140945.85</v>
      </c>
      <c r="F9" s="175">
        <f>F12</f>
        <v>25962.69</v>
      </c>
      <c r="G9" s="175">
        <f>G12</f>
        <v>28949.16</v>
      </c>
      <c r="H9" s="328">
        <f t="shared" ref="H9:N9" si="3">H12</f>
        <v>28678</v>
      </c>
      <c r="I9" s="329"/>
      <c r="J9" s="329"/>
      <c r="K9" s="329"/>
      <c r="L9" s="330"/>
      <c r="M9" s="83">
        <f t="shared" si="3"/>
        <v>28678</v>
      </c>
      <c r="N9" s="83">
        <f t="shared" si="3"/>
        <v>28678</v>
      </c>
      <c r="O9" s="333"/>
    </row>
    <row r="10" spans="1:15" ht="64.2" customHeight="1" x14ac:dyDescent="0.25">
      <c r="A10" s="305" t="s">
        <v>26</v>
      </c>
      <c r="B10" s="269" t="s">
        <v>267</v>
      </c>
      <c r="C10" s="266" t="s">
        <v>9</v>
      </c>
      <c r="D10" s="118" t="s">
        <v>10</v>
      </c>
      <c r="E10" s="83">
        <f t="shared" si="0"/>
        <v>2072784.1199999999</v>
      </c>
      <c r="F10" s="153">
        <f>F11+F12</f>
        <v>332159.5</v>
      </c>
      <c r="G10" s="161">
        <f>G11+G12</f>
        <v>441485.1</v>
      </c>
      <c r="H10" s="273">
        <f t="shared" ref="H10:N10" si="4">H11+H12</f>
        <v>427296.42</v>
      </c>
      <c r="I10" s="274"/>
      <c r="J10" s="274"/>
      <c r="K10" s="274"/>
      <c r="L10" s="275"/>
      <c r="M10" s="153">
        <f t="shared" si="4"/>
        <v>434498.41</v>
      </c>
      <c r="N10" s="153">
        <f t="shared" si="4"/>
        <v>437344.69</v>
      </c>
      <c r="O10" s="266" t="s">
        <v>255</v>
      </c>
    </row>
    <row r="11" spans="1:15" ht="129" customHeight="1" x14ac:dyDescent="0.25">
      <c r="A11" s="306"/>
      <c r="B11" s="270"/>
      <c r="C11" s="267"/>
      <c r="D11" s="118" t="s">
        <v>31</v>
      </c>
      <c r="E11" s="83">
        <f t="shared" si="0"/>
        <v>1931838.2699999998</v>
      </c>
      <c r="F11" s="153">
        <v>306196.81</v>
      </c>
      <c r="G11" s="161">
        <v>412535.94</v>
      </c>
      <c r="H11" s="273">
        <f>398618.42</f>
        <v>398618.42</v>
      </c>
      <c r="I11" s="274"/>
      <c r="J11" s="274"/>
      <c r="K11" s="274"/>
      <c r="L11" s="275"/>
      <c r="M11" s="153">
        <v>405820.41</v>
      </c>
      <c r="N11" s="153">
        <v>408666.69</v>
      </c>
      <c r="O11" s="267"/>
    </row>
    <row r="12" spans="1:15" ht="79.2" customHeight="1" x14ac:dyDescent="0.25">
      <c r="A12" s="307"/>
      <c r="B12" s="271"/>
      <c r="C12" s="268"/>
      <c r="D12" s="118" t="s">
        <v>11</v>
      </c>
      <c r="E12" s="83">
        <f t="shared" si="0"/>
        <v>140945.85</v>
      </c>
      <c r="F12" s="153">
        <v>25962.69</v>
      </c>
      <c r="G12" s="161">
        <f>10226.34+2765.23+1628+2810.75+5418.84+6100</f>
        <v>28949.16</v>
      </c>
      <c r="H12" s="273">
        <v>28678</v>
      </c>
      <c r="I12" s="274"/>
      <c r="J12" s="274"/>
      <c r="K12" s="274"/>
      <c r="L12" s="275"/>
      <c r="M12" s="153">
        <v>28678</v>
      </c>
      <c r="N12" s="153">
        <v>28678</v>
      </c>
      <c r="O12" s="268"/>
    </row>
    <row r="13" spans="1:15" ht="50.4" customHeight="1" x14ac:dyDescent="0.25">
      <c r="A13" s="375"/>
      <c r="B13" s="384" t="s">
        <v>290</v>
      </c>
      <c r="C13" s="284" t="s">
        <v>13</v>
      </c>
      <c r="D13" s="284" t="s">
        <v>13</v>
      </c>
      <c r="E13" s="284" t="s">
        <v>14</v>
      </c>
      <c r="F13" s="285" t="s">
        <v>4</v>
      </c>
      <c r="G13" s="285" t="s">
        <v>5</v>
      </c>
      <c r="H13" s="284" t="s">
        <v>331</v>
      </c>
      <c r="I13" s="287" t="s">
        <v>15</v>
      </c>
      <c r="J13" s="288"/>
      <c r="K13" s="288"/>
      <c r="L13" s="289"/>
      <c r="M13" s="284" t="s">
        <v>7</v>
      </c>
      <c r="N13" s="284" t="s">
        <v>8</v>
      </c>
      <c r="O13" s="283"/>
    </row>
    <row r="14" spans="1:15" ht="50.4" customHeight="1" x14ac:dyDescent="0.25">
      <c r="A14" s="376"/>
      <c r="B14" s="384"/>
      <c r="C14" s="284"/>
      <c r="D14" s="284"/>
      <c r="E14" s="284"/>
      <c r="F14" s="286"/>
      <c r="G14" s="286"/>
      <c r="H14" s="284"/>
      <c r="I14" s="166" t="s">
        <v>17</v>
      </c>
      <c r="J14" s="166" t="s">
        <v>18</v>
      </c>
      <c r="K14" s="166" t="s">
        <v>19</v>
      </c>
      <c r="L14" s="166" t="s">
        <v>20</v>
      </c>
      <c r="M14" s="284"/>
      <c r="N14" s="284"/>
      <c r="O14" s="283"/>
    </row>
    <row r="15" spans="1:15" ht="178.8" customHeight="1" x14ac:dyDescent="0.25">
      <c r="A15" s="377"/>
      <c r="B15" s="384"/>
      <c r="C15" s="284"/>
      <c r="D15" s="284"/>
      <c r="E15" s="166">
        <v>100</v>
      </c>
      <c r="F15" s="166">
        <v>100</v>
      </c>
      <c r="G15" s="166">
        <v>100</v>
      </c>
      <c r="H15" s="166">
        <v>100</v>
      </c>
      <c r="I15" s="166">
        <v>25</v>
      </c>
      <c r="J15" s="166">
        <v>50</v>
      </c>
      <c r="K15" s="166">
        <v>75</v>
      </c>
      <c r="L15" s="166">
        <v>100</v>
      </c>
      <c r="M15" s="166">
        <v>100</v>
      </c>
      <c r="N15" s="166">
        <v>100</v>
      </c>
      <c r="O15" s="283"/>
    </row>
    <row r="16" spans="1:15" ht="70.2" customHeight="1" x14ac:dyDescent="0.25">
      <c r="A16" s="305" t="s">
        <v>251</v>
      </c>
      <c r="B16" s="269" t="s">
        <v>299</v>
      </c>
      <c r="C16" s="266" t="s">
        <v>9</v>
      </c>
      <c r="D16" s="118" t="s">
        <v>10</v>
      </c>
      <c r="E16" s="153">
        <f>F16+G16+H16+M16+N16</f>
        <v>23916.120000000003</v>
      </c>
      <c r="F16" s="161">
        <f>F17+F18</f>
        <v>0</v>
      </c>
      <c r="G16" s="161">
        <f>G17+G18</f>
        <v>14376.12</v>
      </c>
      <c r="H16" s="273">
        <f>H17+H18</f>
        <v>0</v>
      </c>
      <c r="I16" s="274"/>
      <c r="J16" s="274"/>
      <c r="K16" s="274"/>
      <c r="L16" s="275"/>
      <c r="M16" s="153">
        <f>M17+M18</f>
        <v>9540</v>
      </c>
      <c r="N16" s="153">
        <f>N17+N18</f>
        <v>0</v>
      </c>
      <c r="O16" s="162"/>
    </row>
    <row r="17" spans="1:15" ht="66" x14ac:dyDescent="0.25">
      <c r="A17" s="306"/>
      <c r="B17" s="270"/>
      <c r="C17" s="267"/>
      <c r="D17" s="118" t="s">
        <v>31</v>
      </c>
      <c r="E17" s="153">
        <f>F17+G17+H17+M17+N17</f>
        <v>19146.120000000003</v>
      </c>
      <c r="F17" s="161">
        <v>0</v>
      </c>
      <c r="G17" s="161">
        <f>G20+G25</f>
        <v>14376.12</v>
      </c>
      <c r="H17" s="273">
        <f>H20+H25</f>
        <v>0</v>
      </c>
      <c r="I17" s="274"/>
      <c r="J17" s="274"/>
      <c r="K17" s="274"/>
      <c r="L17" s="275"/>
      <c r="M17" s="153">
        <f>M20+M25+M30</f>
        <v>4770</v>
      </c>
      <c r="N17" s="153">
        <f>N20+N25+N30</f>
        <v>0</v>
      </c>
      <c r="O17" s="162"/>
    </row>
    <row r="18" spans="1:15" ht="52.8" x14ac:dyDescent="0.25">
      <c r="A18" s="307"/>
      <c r="B18" s="271"/>
      <c r="C18" s="268"/>
      <c r="D18" s="156" t="s">
        <v>30</v>
      </c>
      <c r="E18" s="153">
        <f>F18+G18+H18+M18+N18</f>
        <v>4770</v>
      </c>
      <c r="F18" s="161">
        <f>F31</f>
        <v>0</v>
      </c>
      <c r="G18" s="161">
        <f>G31</f>
        <v>0</v>
      </c>
      <c r="H18" s="273">
        <f>H31</f>
        <v>0</v>
      </c>
      <c r="I18" s="274"/>
      <c r="J18" s="274"/>
      <c r="K18" s="274"/>
      <c r="L18" s="275"/>
      <c r="M18" s="153">
        <f>M31</f>
        <v>4770</v>
      </c>
      <c r="N18" s="153">
        <f>N31</f>
        <v>0</v>
      </c>
      <c r="O18" s="162"/>
    </row>
    <row r="19" spans="1:15" ht="97.8" customHeight="1" x14ac:dyDescent="0.25">
      <c r="A19" s="312" t="s">
        <v>138</v>
      </c>
      <c r="B19" s="269" t="s">
        <v>268</v>
      </c>
      <c r="C19" s="266" t="s">
        <v>9</v>
      </c>
      <c r="D19" s="118" t="s">
        <v>10</v>
      </c>
      <c r="E19" s="153">
        <f>F19+G19+H19+M19+N19</f>
        <v>8900.1200000000008</v>
      </c>
      <c r="F19" s="161">
        <f>F20</f>
        <v>0</v>
      </c>
      <c r="G19" s="161">
        <f>G20</f>
        <v>8900.1200000000008</v>
      </c>
      <c r="H19" s="273">
        <f t="shared" ref="H19:N24" si="5">H20</f>
        <v>0</v>
      </c>
      <c r="I19" s="274"/>
      <c r="J19" s="274"/>
      <c r="K19" s="274"/>
      <c r="L19" s="275"/>
      <c r="M19" s="153">
        <f t="shared" si="5"/>
        <v>0</v>
      </c>
      <c r="N19" s="153">
        <f t="shared" si="5"/>
        <v>0</v>
      </c>
      <c r="O19" s="385" t="s">
        <v>257</v>
      </c>
    </row>
    <row r="20" spans="1:15" ht="95.4" customHeight="1" x14ac:dyDescent="0.25">
      <c r="A20" s="312"/>
      <c r="B20" s="271"/>
      <c r="C20" s="268"/>
      <c r="D20" s="118" t="s">
        <v>31</v>
      </c>
      <c r="E20" s="153">
        <f>F20+G20+H20+M20+N20</f>
        <v>8900.1200000000008</v>
      </c>
      <c r="F20" s="161">
        <v>0</v>
      </c>
      <c r="G20" s="161">
        <v>8900.1200000000008</v>
      </c>
      <c r="H20" s="273">
        <v>0</v>
      </c>
      <c r="I20" s="274"/>
      <c r="J20" s="274"/>
      <c r="K20" s="274"/>
      <c r="L20" s="275"/>
      <c r="M20" s="153">
        <v>0</v>
      </c>
      <c r="N20" s="153">
        <v>0</v>
      </c>
      <c r="O20" s="386"/>
    </row>
    <row r="21" spans="1:15" ht="51" customHeight="1" x14ac:dyDescent="0.25">
      <c r="A21" s="375"/>
      <c r="B21" s="282" t="s">
        <v>248</v>
      </c>
      <c r="C21" s="284" t="s">
        <v>13</v>
      </c>
      <c r="D21" s="284" t="s">
        <v>13</v>
      </c>
      <c r="E21" s="284" t="s">
        <v>14</v>
      </c>
      <c r="F21" s="285" t="s">
        <v>4</v>
      </c>
      <c r="G21" s="285" t="s">
        <v>5</v>
      </c>
      <c r="H21" s="284" t="s">
        <v>331</v>
      </c>
      <c r="I21" s="287" t="s">
        <v>15</v>
      </c>
      <c r="J21" s="288"/>
      <c r="K21" s="288"/>
      <c r="L21" s="289"/>
      <c r="M21" s="284" t="s">
        <v>7</v>
      </c>
      <c r="N21" s="284" t="s">
        <v>8</v>
      </c>
      <c r="O21" s="283"/>
    </row>
    <row r="22" spans="1:15" ht="36.6" customHeight="1" x14ac:dyDescent="0.25">
      <c r="A22" s="376"/>
      <c r="B22" s="282"/>
      <c r="C22" s="284"/>
      <c r="D22" s="284"/>
      <c r="E22" s="284"/>
      <c r="F22" s="286"/>
      <c r="G22" s="286"/>
      <c r="H22" s="284"/>
      <c r="I22" s="166" t="s">
        <v>17</v>
      </c>
      <c r="J22" s="166" t="s">
        <v>18</v>
      </c>
      <c r="K22" s="166" t="s">
        <v>19</v>
      </c>
      <c r="L22" s="166" t="s">
        <v>20</v>
      </c>
      <c r="M22" s="284"/>
      <c r="N22" s="284"/>
      <c r="O22" s="283"/>
    </row>
    <row r="23" spans="1:15" ht="34.200000000000003" customHeight="1" x14ac:dyDescent="0.25">
      <c r="A23" s="377"/>
      <c r="B23" s="282"/>
      <c r="C23" s="284"/>
      <c r="D23" s="284"/>
      <c r="E23" s="166">
        <v>768</v>
      </c>
      <c r="F23" s="166" t="s">
        <v>122</v>
      </c>
      <c r="G23" s="166">
        <v>768</v>
      </c>
      <c r="H23" s="166" t="s">
        <v>120</v>
      </c>
      <c r="I23" s="166" t="s">
        <v>120</v>
      </c>
      <c r="J23" s="166" t="s">
        <v>120</v>
      </c>
      <c r="K23" s="166" t="s">
        <v>120</v>
      </c>
      <c r="L23" s="166" t="s">
        <v>120</v>
      </c>
      <c r="M23" s="166" t="s">
        <v>120</v>
      </c>
      <c r="N23" s="166" t="s">
        <v>120</v>
      </c>
      <c r="O23" s="283"/>
    </row>
    <row r="24" spans="1:15" ht="60.6" customHeight="1" x14ac:dyDescent="0.25">
      <c r="A24" s="312" t="s">
        <v>193</v>
      </c>
      <c r="B24" s="269" t="s">
        <v>269</v>
      </c>
      <c r="C24" s="266" t="s">
        <v>9</v>
      </c>
      <c r="D24" s="118" t="s">
        <v>10</v>
      </c>
      <c r="E24" s="153">
        <f>F24+G24+H24+M24+N24</f>
        <v>5476</v>
      </c>
      <c r="F24" s="161">
        <f>F25</f>
        <v>0</v>
      </c>
      <c r="G24" s="161">
        <f>G25</f>
        <v>5476</v>
      </c>
      <c r="H24" s="273">
        <f t="shared" si="5"/>
        <v>0</v>
      </c>
      <c r="I24" s="274"/>
      <c r="J24" s="274"/>
      <c r="K24" s="274"/>
      <c r="L24" s="275"/>
      <c r="M24" s="153">
        <f t="shared" si="5"/>
        <v>0</v>
      </c>
      <c r="N24" s="153">
        <f t="shared" si="5"/>
        <v>0</v>
      </c>
      <c r="O24" s="276" t="s">
        <v>336</v>
      </c>
    </row>
    <row r="25" spans="1:15" ht="124.2" customHeight="1" x14ac:dyDescent="0.25">
      <c r="A25" s="312"/>
      <c r="B25" s="271"/>
      <c r="C25" s="268"/>
      <c r="D25" s="118" t="s">
        <v>31</v>
      </c>
      <c r="E25" s="153">
        <f>F25+G25+H25+M25+N25</f>
        <v>5476</v>
      </c>
      <c r="F25" s="161">
        <v>0</v>
      </c>
      <c r="G25" s="161">
        <v>5476</v>
      </c>
      <c r="H25" s="273">
        <v>0</v>
      </c>
      <c r="I25" s="274"/>
      <c r="J25" s="274"/>
      <c r="K25" s="274"/>
      <c r="L25" s="275"/>
      <c r="M25" s="153">
        <v>0</v>
      </c>
      <c r="N25" s="153">
        <v>0</v>
      </c>
      <c r="O25" s="278"/>
    </row>
    <row r="26" spans="1:15" ht="30.6" customHeight="1" x14ac:dyDescent="0.25">
      <c r="A26" s="375"/>
      <c r="B26" s="282" t="s">
        <v>249</v>
      </c>
      <c r="C26" s="284" t="s">
        <v>13</v>
      </c>
      <c r="D26" s="284" t="s">
        <v>13</v>
      </c>
      <c r="E26" s="285" t="s">
        <v>14</v>
      </c>
      <c r="F26" s="285" t="s">
        <v>4</v>
      </c>
      <c r="G26" s="285" t="s">
        <v>5</v>
      </c>
      <c r="H26" s="284" t="s">
        <v>331</v>
      </c>
      <c r="I26" s="287" t="s">
        <v>15</v>
      </c>
      <c r="J26" s="288"/>
      <c r="K26" s="288"/>
      <c r="L26" s="289"/>
      <c r="M26" s="284" t="s">
        <v>7</v>
      </c>
      <c r="N26" s="284" t="s">
        <v>8</v>
      </c>
      <c r="O26" s="283"/>
    </row>
    <row r="27" spans="1:15" ht="40.200000000000003" customHeight="1" x14ac:dyDescent="0.25">
      <c r="A27" s="376"/>
      <c r="B27" s="282"/>
      <c r="C27" s="284"/>
      <c r="D27" s="284"/>
      <c r="E27" s="324"/>
      <c r="F27" s="286"/>
      <c r="G27" s="286"/>
      <c r="H27" s="284"/>
      <c r="I27" s="166" t="s">
        <v>17</v>
      </c>
      <c r="J27" s="166" t="s">
        <v>18</v>
      </c>
      <c r="K27" s="166" t="s">
        <v>19</v>
      </c>
      <c r="L27" s="166" t="s">
        <v>20</v>
      </c>
      <c r="M27" s="284"/>
      <c r="N27" s="284"/>
      <c r="O27" s="283"/>
    </row>
    <row r="28" spans="1:15" ht="22.8" customHeight="1" x14ac:dyDescent="0.25">
      <c r="A28" s="377"/>
      <c r="B28" s="282"/>
      <c r="C28" s="284"/>
      <c r="D28" s="284"/>
      <c r="E28" s="166">
        <v>2</v>
      </c>
      <c r="F28" s="166">
        <v>0</v>
      </c>
      <c r="G28" s="166">
        <v>2</v>
      </c>
      <c r="H28" s="166" t="s">
        <v>120</v>
      </c>
      <c r="I28" s="166" t="s">
        <v>120</v>
      </c>
      <c r="J28" s="166" t="s">
        <v>120</v>
      </c>
      <c r="K28" s="166" t="s">
        <v>120</v>
      </c>
      <c r="L28" s="166" t="s">
        <v>120</v>
      </c>
      <c r="M28" s="166" t="s">
        <v>120</v>
      </c>
      <c r="N28" s="166" t="s">
        <v>120</v>
      </c>
      <c r="O28" s="283"/>
    </row>
    <row r="29" spans="1:15" ht="60.6" customHeight="1" x14ac:dyDescent="0.25">
      <c r="A29" s="305" t="s">
        <v>27</v>
      </c>
      <c r="B29" s="381" t="s">
        <v>350</v>
      </c>
      <c r="C29" s="266" t="s">
        <v>9</v>
      </c>
      <c r="D29" s="118" t="s">
        <v>10</v>
      </c>
      <c r="E29" s="153">
        <f>F29+G29+H29+M29+N29</f>
        <v>9540</v>
      </c>
      <c r="F29" s="153">
        <f>F30+F31</f>
        <v>0</v>
      </c>
      <c r="G29" s="153">
        <f>G30+G31</f>
        <v>0</v>
      </c>
      <c r="H29" s="273">
        <f>H30+H31</f>
        <v>0</v>
      </c>
      <c r="I29" s="274"/>
      <c r="J29" s="274"/>
      <c r="K29" s="274"/>
      <c r="L29" s="275"/>
      <c r="M29" s="153">
        <f>M30+M31</f>
        <v>9540</v>
      </c>
      <c r="N29" s="153">
        <f>N30+N31</f>
        <v>0</v>
      </c>
      <c r="O29" s="279"/>
    </row>
    <row r="30" spans="1:15" ht="73.8" customHeight="1" x14ac:dyDescent="0.25">
      <c r="A30" s="306"/>
      <c r="B30" s="382"/>
      <c r="C30" s="267"/>
      <c r="D30" s="118" t="s">
        <v>31</v>
      </c>
      <c r="E30" s="153">
        <f t="shared" ref="E30:E31" si="6">F30+G30+H30+M30+N30</f>
        <v>4770</v>
      </c>
      <c r="F30" s="153">
        <f t="shared" ref="F30:H30" si="7">F33</f>
        <v>0</v>
      </c>
      <c r="G30" s="153">
        <f t="shared" si="7"/>
        <v>0</v>
      </c>
      <c r="H30" s="273">
        <f t="shared" si="7"/>
        <v>0</v>
      </c>
      <c r="I30" s="274"/>
      <c r="J30" s="274"/>
      <c r="K30" s="274"/>
      <c r="L30" s="275"/>
      <c r="M30" s="153">
        <v>4770</v>
      </c>
      <c r="N30" s="153">
        <f>N33</f>
        <v>0</v>
      </c>
      <c r="O30" s="280"/>
    </row>
    <row r="31" spans="1:15" ht="58.8" customHeight="1" x14ac:dyDescent="0.25">
      <c r="A31" s="306"/>
      <c r="B31" s="383"/>
      <c r="C31" s="268"/>
      <c r="D31" s="156" t="s">
        <v>30</v>
      </c>
      <c r="E31" s="153">
        <f t="shared" si="6"/>
        <v>4770</v>
      </c>
      <c r="F31" s="153">
        <f t="shared" ref="F31:H31" si="8">F34</f>
        <v>0</v>
      </c>
      <c r="G31" s="153">
        <f t="shared" si="8"/>
        <v>0</v>
      </c>
      <c r="H31" s="273">
        <f t="shared" si="8"/>
        <v>0</v>
      </c>
      <c r="I31" s="274"/>
      <c r="J31" s="274"/>
      <c r="K31" s="274"/>
      <c r="L31" s="275"/>
      <c r="M31" s="153">
        <v>4770</v>
      </c>
      <c r="N31" s="153">
        <f>N34</f>
        <v>0</v>
      </c>
      <c r="O31" s="281"/>
    </row>
    <row r="32" spans="1:15" ht="46.8" customHeight="1" x14ac:dyDescent="0.25">
      <c r="A32" s="177"/>
      <c r="B32" s="282" t="s">
        <v>351</v>
      </c>
      <c r="C32" s="284" t="s">
        <v>13</v>
      </c>
      <c r="D32" s="284" t="s">
        <v>13</v>
      </c>
      <c r="E32" s="285" t="s">
        <v>14</v>
      </c>
      <c r="F32" s="285" t="s">
        <v>4</v>
      </c>
      <c r="G32" s="285" t="s">
        <v>5</v>
      </c>
      <c r="H32" s="284" t="s">
        <v>331</v>
      </c>
      <c r="I32" s="287" t="s">
        <v>15</v>
      </c>
      <c r="J32" s="288"/>
      <c r="K32" s="288"/>
      <c r="L32" s="289"/>
      <c r="M32" s="284" t="s">
        <v>7</v>
      </c>
      <c r="N32" s="284" t="s">
        <v>8</v>
      </c>
      <c r="O32" s="283"/>
    </row>
    <row r="33" spans="1:15" ht="40.200000000000003" customHeight="1" x14ac:dyDescent="0.25">
      <c r="A33" s="177"/>
      <c r="B33" s="282"/>
      <c r="C33" s="284"/>
      <c r="D33" s="284"/>
      <c r="E33" s="324"/>
      <c r="F33" s="286"/>
      <c r="G33" s="286"/>
      <c r="H33" s="284"/>
      <c r="I33" s="166" t="s">
        <v>17</v>
      </c>
      <c r="J33" s="166" t="s">
        <v>18</v>
      </c>
      <c r="K33" s="166" t="s">
        <v>19</v>
      </c>
      <c r="L33" s="166" t="s">
        <v>20</v>
      </c>
      <c r="M33" s="284"/>
      <c r="N33" s="284"/>
      <c r="O33" s="283"/>
    </row>
    <row r="34" spans="1:15" ht="44.4" customHeight="1" x14ac:dyDescent="0.25">
      <c r="A34" s="177"/>
      <c r="B34" s="282"/>
      <c r="C34" s="284"/>
      <c r="D34" s="284"/>
      <c r="E34" s="166">
        <v>4</v>
      </c>
      <c r="F34" s="166">
        <v>0</v>
      </c>
      <c r="G34" s="166">
        <v>0</v>
      </c>
      <c r="H34" s="166">
        <v>0</v>
      </c>
      <c r="I34" s="166">
        <v>0</v>
      </c>
      <c r="J34" s="166">
        <v>0</v>
      </c>
      <c r="K34" s="166">
        <v>0</v>
      </c>
      <c r="L34" s="166">
        <v>0</v>
      </c>
      <c r="M34" s="166">
        <v>4</v>
      </c>
      <c r="N34" s="166">
        <v>0</v>
      </c>
      <c r="O34" s="283"/>
    </row>
    <row r="35" spans="1:15" x14ac:dyDescent="0.25">
      <c r="A35" s="305" t="s">
        <v>33</v>
      </c>
      <c r="B35" s="381" t="s">
        <v>352</v>
      </c>
      <c r="C35" s="266" t="s">
        <v>9</v>
      </c>
      <c r="D35" s="118" t="s">
        <v>10</v>
      </c>
      <c r="E35" s="153">
        <f>F35+G35+H35+M35+N35</f>
        <v>23936.92</v>
      </c>
      <c r="F35" s="153">
        <f>F36+F37</f>
        <v>0</v>
      </c>
      <c r="G35" s="153">
        <f>G36+G37</f>
        <v>12922</v>
      </c>
      <c r="H35" s="273">
        <f>H36+H37</f>
        <v>11014.92</v>
      </c>
      <c r="I35" s="274"/>
      <c r="J35" s="274"/>
      <c r="K35" s="274"/>
      <c r="L35" s="275"/>
      <c r="M35" s="153">
        <f>M36+M37</f>
        <v>0</v>
      </c>
      <c r="N35" s="153">
        <f>N36+N37</f>
        <v>0</v>
      </c>
      <c r="O35" s="279"/>
    </row>
    <row r="36" spans="1:15" ht="66" x14ac:dyDescent="0.25">
      <c r="A36" s="306"/>
      <c r="B36" s="382"/>
      <c r="C36" s="267"/>
      <c r="D36" s="118" t="s">
        <v>31</v>
      </c>
      <c r="E36" s="153">
        <f t="shared" ref="E36:E40" si="9">F36+G36+H36+M36+N36</f>
        <v>0</v>
      </c>
      <c r="F36" s="153">
        <f t="shared" ref="F36:H37" si="10">F39</f>
        <v>0</v>
      </c>
      <c r="G36" s="153">
        <f t="shared" si="10"/>
        <v>0</v>
      </c>
      <c r="H36" s="273">
        <f t="shared" si="10"/>
        <v>0</v>
      </c>
      <c r="I36" s="274"/>
      <c r="J36" s="274"/>
      <c r="K36" s="274"/>
      <c r="L36" s="275"/>
      <c r="M36" s="153">
        <f>M39</f>
        <v>0</v>
      </c>
      <c r="N36" s="153">
        <f>N39</f>
        <v>0</v>
      </c>
      <c r="O36" s="280"/>
    </row>
    <row r="37" spans="1:15" ht="58.8" customHeight="1" x14ac:dyDescent="0.25">
      <c r="A37" s="306"/>
      <c r="B37" s="383"/>
      <c r="C37" s="268"/>
      <c r="D37" s="156" t="s">
        <v>30</v>
      </c>
      <c r="E37" s="153">
        <f t="shared" si="9"/>
        <v>23936.92</v>
      </c>
      <c r="F37" s="153">
        <f t="shared" si="10"/>
        <v>0</v>
      </c>
      <c r="G37" s="153">
        <f>G40+G46</f>
        <v>12922</v>
      </c>
      <c r="H37" s="273">
        <f>H40+H46</f>
        <v>11014.92</v>
      </c>
      <c r="I37" s="274"/>
      <c r="J37" s="274"/>
      <c r="K37" s="274"/>
      <c r="L37" s="275"/>
      <c r="M37" s="153">
        <f>M40+M46</f>
        <v>0</v>
      </c>
      <c r="N37" s="153">
        <f>N40</f>
        <v>0</v>
      </c>
      <c r="O37" s="281"/>
    </row>
    <row r="38" spans="1:15" ht="47.4" customHeight="1" x14ac:dyDescent="0.25">
      <c r="A38" s="312" t="s">
        <v>117</v>
      </c>
      <c r="B38" s="269" t="s">
        <v>353</v>
      </c>
      <c r="C38" s="266" t="s">
        <v>9</v>
      </c>
      <c r="D38" s="118" t="s">
        <v>10</v>
      </c>
      <c r="E38" s="153">
        <f t="shared" si="9"/>
        <v>11014.92</v>
      </c>
      <c r="F38" s="153">
        <f>F39+F40</f>
        <v>0</v>
      </c>
      <c r="G38" s="161">
        <f>G39+G40</f>
        <v>0</v>
      </c>
      <c r="H38" s="273">
        <f>H39+H40</f>
        <v>11014.92</v>
      </c>
      <c r="I38" s="274"/>
      <c r="J38" s="274"/>
      <c r="K38" s="274"/>
      <c r="L38" s="275"/>
      <c r="M38" s="153">
        <f>M39+M40</f>
        <v>0</v>
      </c>
      <c r="N38" s="153">
        <f>N39</f>
        <v>0</v>
      </c>
      <c r="O38" s="266" t="s">
        <v>336</v>
      </c>
    </row>
    <row r="39" spans="1:15" ht="90.6" customHeight="1" x14ac:dyDescent="0.25">
      <c r="A39" s="312"/>
      <c r="B39" s="270"/>
      <c r="C39" s="267"/>
      <c r="D39" s="118" t="s">
        <v>31</v>
      </c>
      <c r="E39" s="153">
        <f t="shared" si="9"/>
        <v>0</v>
      </c>
      <c r="F39" s="153">
        <v>0</v>
      </c>
      <c r="G39" s="161">
        <v>0</v>
      </c>
      <c r="H39" s="273">
        <v>0</v>
      </c>
      <c r="I39" s="274"/>
      <c r="J39" s="274"/>
      <c r="K39" s="274"/>
      <c r="L39" s="275"/>
      <c r="M39" s="153">
        <v>0</v>
      </c>
      <c r="N39" s="153">
        <v>0</v>
      </c>
      <c r="O39" s="267"/>
    </row>
    <row r="40" spans="1:15" ht="93.6" customHeight="1" x14ac:dyDescent="0.25">
      <c r="A40" s="312"/>
      <c r="B40" s="271"/>
      <c r="C40" s="268"/>
      <c r="D40" s="156" t="s">
        <v>30</v>
      </c>
      <c r="E40" s="153">
        <f t="shared" si="9"/>
        <v>11014.92</v>
      </c>
      <c r="F40" s="153">
        <v>0</v>
      </c>
      <c r="G40" s="161">
        <v>0</v>
      </c>
      <c r="H40" s="273">
        <v>11014.92</v>
      </c>
      <c r="I40" s="274"/>
      <c r="J40" s="274"/>
      <c r="K40" s="274"/>
      <c r="L40" s="275"/>
      <c r="M40" s="153">
        <v>0</v>
      </c>
      <c r="N40" s="153">
        <v>0</v>
      </c>
      <c r="O40" s="268"/>
    </row>
    <row r="41" spans="1:15" ht="22.8" customHeight="1" x14ac:dyDescent="0.25">
      <c r="A41" s="380"/>
      <c r="B41" s="282" t="s">
        <v>354</v>
      </c>
      <c r="C41" s="284" t="s">
        <v>13</v>
      </c>
      <c r="D41" s="284" t="s">
        <v>13</v>
      </c>
      <c r="E41" s="284" t="s">
        <v>14</v>
      </c>
      <c r="F41" s="285" t="s">
        <v>4</v>
      </c>
      <c r="G41" s="285" t="s">
        <v>5</v>
      </c>
      <c r="H41" s="284" t="s">
        <v>331</v>
      </c>
      <c r="I41" s="287" t="s">
        <v>15</v>
      </c>
      <c r="J41" s="288"/>
      <c r="K41" s="288"/>
      <c r="L41" s="289"/>
      <c r="M41" s="284" t="s">
        <v>7</v>
      </c>
      <c r="N41" s="284" t="s">
        <v>8</v>
      </c>
      <c r="O41" s="279"/>
    </row>
    <row r="42" spans="1:15" ht="96" customHeight="1" x14ac:dyDescent="0.25">
      <c r="A42" s="380"/>
      <c r="B42" s="282"/>
      <c r="C42" s="284"/>
      <c r="D42" s="284"/>
      <c r="E42" s="284"/>
      <c r="F42" s="286"/>
      <c r="G42" s="286"/>
      <c r="H42" s="284"/>
      <c r="I42" s="166" t="s">
        <v>17</v>
      </c>
      <c r="J42" s="166" t="s">
        <v>18</v>
      </c>
      <c r="K42" s="166" t="s">
        <v>19</v>
      </c>
      <c r="L42" s="166" t="s">
        <v>20</v>
      </c>
      <c r="M42" s="284"/>
      <c r="N42" s="284"/>
      <c r="O42" s="280"/>
    </row>
    <row r="43" spans="1:15" ht="118.2" customHeight="1" x14ac:dyDescent="0.25">
      <c r="A43" s="380"/>
      <c r="B43" s="282"/>
      <c r="C43" s="284"/>
      <c r="D43" s="284"/>
      <c r="E43" s="166">
        <v>100</v>
      </c>
      <c r="F43" s="166">
        <v>0</v>
      </c>
      <c r="G43" s="166">
        <v>0</v>
      </c>
      <c r="H43" s="166">
        <v>100</v>
      </c>
      <c r="I43" s="166">
        <v>100</v>
      </c>
      <c r="J43" s="166">
        <v>100</v>
      </c>
      <c r="K43" s="166">
        <v>100</v>
      </c>
      <c r="L43" s="166">
        <v>100</v>
      </c>
      <c r="M43" s="166">
        <v>0</v>
      </c>
      <c r="N43" s="166">
        <v>0</v>
      </c>
      <c r="O43" s="281"/>
    </row>
    <row r="44" spans="1:15" ht="64.2" customHeight="1" x14ac:dyDescent="0.25">
      <c r="A44" s="306" t="s">
        <v>119</v>
      </c>
      <c r="B44" s="269" t="s">
        <v>362</v>
      </c>
      <c r="C44" s="266" t="s">
        <v>370</v>
      </c>
      <c r="D44" s="118" t="s">
        <v>10</v>
      </c>
      <c r="E44" s="153">
        <f t="shared" ref="E44:E46" si="11">F44+G44+H44+M44+N44</f>
        <v>12922</v>
      </c>
      <c r="F44" s="153">
        <f>F45+F46</f>
        <v>0</v>
      </c>
      <c r="G44" s="161">
        <f>G45+G46</f>
        <v>12922</v>
      </c>
      <c r="H44" s="273">
        <f>H45+H46</f>
        <v>0</v>
      </c>
      <c r="I44" s="274"/>
      <c r="J44" s="274"/>
      <c r="K44" s="274"/>
      <c r="L44" s="275"/>
      <c r="M44" s="153">
        <f>M45+M46</f>
        <v>0</v>
      </c>
      <c r="N44" s="153">
        <f>N45</f>
        <v>0</v>
      </c>
      <c r="O44" s="266" t="s">
        <v>336</v>
      </c>
    </row>
    <row r="45" spans="1:15" ht="72.599999999999994" customHeight="1" x14ac:dyDescent="0.25">
      <c r="A45" s="306"/>
      <c r="B45" s="270"/>
      <c r="C45" s="267"/>
      <c r="D45" s="118" t="s">
        <v>31</v>
      </c>
      <c r="E45" s="153">
        <f t="shared" si="11"/>
        <v>0</v>
      </c>
      <c r="F45" s="153">
        <v>0</v>
      </c>
      <c r="G45" s="161">
        <v>0</v>
      </c>
      <c r="H45" s="273">
        <v>0</v>
      </c>
      <c r="I45" s="274"/>
      <c r="J45" s="274"/>
      <c r="K45" s="274"/>
      <c r="L45" s="275"/>
      <c r="M45" s="153">
        <v>0</v>
      </c>
      <c r="N45" s="153">
        <v>0</v>
      </c>
      <c r="O45" s="267"/>
    </row>
    <row r="46" spans="1:15" ht="65.400000000000006" customHeight="1" x14ac:dyDescent="0.25">
      <c r="A46" s="306"/>
      <c r="B46" s="271"/>
      <c r="C46" s="268"/>
      <c r="D46" s="156" t="s">
        <v>30</v>
      </c>
      <c r="E46" s="153">
        <f t="shared" si="11"/>
        <v>12922</v>
      </c>
      <c r="F46" s="153">
        <v>0</v>
      </c>
      <c r="G46" s="161">
        <v>12922</v>
      </c>
      <c r="H46" s="273">
        <v>0</v>
      </c>
      <c r="I46" s="274"/>
      <c r="J46" s="274"/>
      <c r="K46" s="274"/>
      <c r="L46" s="275"/>
      <c r="M46" s="153">
        <v>0</v>
      </c>
      <c r="N46" s="153">
        <v>0</v>
      </c>
      <c r="O46" s="268"/>
    </row>
    <row r="47" spans="1:15" ht="27.6" customHeight="1" x14ac:dyDescent="0.25">
      <c r="A47" s="380"/>
      <c r="B47" s="282" t="s">
        <v>363</v>
      </c>
      <c r="C47" s="284" t="s">
        <v>13</v>
      </c>
      <c r="D47" s="284" t="s">
        <v>13</v>
      </c>
      <c r="E47" s="284" t="s">
        <v>14</v>
      </c>
      <c r="F47" s="285" t="s">
        <v>4</v>
      </c>
      <c r="G47" s="285" t="s">
        <v>5</v>
      </c>
      <c r="H47" s="284" t="s">
        <v>331</v>
      </c>
      <c r="I47" s="287" t="s">
        <v>15</v>
      </c>
      <c r="J47" s="288"/>
      <c r="K47" s="288"/>
      <c r="L47" s="289"/>
      <c r="M47" s="284" t="s">
        <v>7</v>
      </c>
      <c r="N47" s="284" t="s">
        <v>8</v>
      </c>
      <c r="O47" s="279"/>
    </row>
    <row r="48" spans="1:15" ht="115.8" customHeight="1" x14ac:dyDescent="0.25">
      <c r="A48" s="380"/>
      <c r="B48" s="282"/>
      <c r="C48" s="284"/>
      <c r="D48" s="284"/>
      <c r="E48" s="284"/>
      <c r="F48" s="286"/>
      <c r="G48" s="286"/>
      <c r="H48" s="284"/>
      <c r="I48" s="166" t="s">
        <v>17</v>
      </c>
      <c r="J48" s="166" t="s">
        <v>18</v>
      </c>
      <c r="K48" s="166" t="s">
        <v>19</v>
      </c>
      <c r="L48" s="166" t="s">
        <v>20</v>
      </c>
      <c r="M48" s="284"/>
      <c r="N48" s="284"/>
      <c r="O48" s="280"/>
    </row>
    <row r="49" spans="1:15" ht="88.8" customHeight="1" x14ac:dyDescent="0.25">
      <c r="A49" s="380"/>
      <c r="B49" s="282"/>
      <c r="C49" s="284"/>
      <c r="D49" s="284"/>
      <c r="E49" s="166">
        <v>111.74</v>
      </c>
      <c r="F49" s="166">
        <v>0</v>
      </c>
      <c r="G49" s="166">
        <v>111.74</v>
      </c>
      <c r="H49" s="166" t="s">
        <v>122</v>
      </c>
      <c r="I49" s="166" t="s">
        <v>122</v>
      </c>
      <c r="J49" s="166" t="s">
        <v>122</v>
      </c>
      <c r="K49" s="166" t="s">
        <v>122</v>
      </c>
      <c r="L49" s="166" t="s">
        <v>122</v>
      </c>
      <c r="M49" s="166" t="s">
        <v>122</v>
      </c>
      <c r="N49" s="166" t="s">
        <v>122</v>
      </c>
      <c r="O49" s="281"/>
    </row>
    <row r="50" spans="1:15" x14ac:dyDescent="0.25">
      <c r="A50" s="305" t="s">
        <v>45</v>
      </c>
      <c r="B50" s="381" t="s">
        <v>355</v>
      </c>
      <c r="C50" s="266" t="s">
        <v>9</v>
      </c>
      <c r="D50" s="118" t="s">
        <v>10</v>
      </c>
      <c r="E50" s="153">
        <f>F50+G50+H50+M50+N50</f>
        <v>19676.039999999997</v>
      </c>
      <c r="F50" s="153">
        <f>F51+F53</f>
        <v>0</v>
      </c>
      <c r="G50" s="153">
        <f>G51+G53</f>
        <v>0</v>
      </c>
      <c r="H50" s="273">
        <f>H51+H53+H52</f>
        <v>6613.12</v>
      </c>
      <c r="I50" s="274"/>
      <c r="J50" s="274"/>
      <c r="K50" s="274"/>
      <c r="L50" s="275"/>
      <c r="M50" s="153">
        <f>M51+M53</f>
        <v>0</v>
      </c>
      <c r="N50" s="153">
        <f>N51+N53+N52</f>
        <v>13062.919999999998</v>
      </c>
      <c r="O50" s="279"/>
    </row>
    <row r="51" spans="1:15" ht="66" x14ac:dyDescent="0.25">
      <c r="A51" s="306"/>
      <c r="B51" s="382"/>
      <c r="C51" s="267"/>
      <c r="D51" s="118" t="s">
        <v>31</v>
      </c>
      <c r="E51" s="153">
        <f t="shared" ref="E51:E57" si="12">F51+G51+H51+M51+N51</f>
        <v>4978.04</v>
      </c>
      <c r="F51" s="153">
        <f>F55</f>
        <v>0</v>
      </c>
      <c r="G51" s="153">
        <f>G55</f>
        <v>0</v>
      </c>
      <c r="H51" s="273">
        <f>H55</f>
        <v>1673.12</v>
      </c>
      <c r="I51" s="274"/>
      <c r="J51" s="274"/>
      <c r="K51" s="274"/>
      <c r="L51" s="275"/>
      <c r="M51" s="153">
        <f>M55</f>
        <v>0</v>
      </c>
      <c r="N51" s="153">
        <f>N55</f>
        <v>3304.92</v>
      </c>
      <c r="O51" s="280"/>
    </row>
    <row r="52" spans="1:15" ht="39.6" x14ac:dyDescent="0.25">
      <c r="A52" s="306"/>
      <c r="B52" s="382"/>
      <c r="C52" s="267"/>
      <c r="D52" s="118" t="s">
        <v>213</v>
      </c>
      <c r="E52" s="153">
        <f t="shared" si="12"/>
        <v>10095.879999999999</v>
      </c>
      <c r="F52" s="153">
        <f t="shared" ref="F52:H53" si="13">F56</f>
        <v>0</v>
      </c>
      <c r="G52" s="153">
        <f t="shared" si="13"/>
        <v>0</v>
      </c>
      <c r="H52" s="273">
        <f t="shared" si="13"/>
        <v>3655.6</v>
      </c>
      <c r="I52" s="274"/>
      <c r="J52" s="274"/>
      <c r="K52" s="274"/>
      <c r="L52" s="275"/>
      <c r="M52" s="153">
        <f t="shared" ref="M52:N52" si="14">M56</f>
        <v>0</v>
      </c>
      <c r="N52" s="153">
        <f t="shared" si="14"/>
        <v>6440.28</v>
      </c>
      <c r="O52" s="280"/>
    </row>
    <row r="53" spans="1:15" ht="52.8" x14ac:dyDescent="0.25">
      <c r="A53" s="306"/>
      <c r="B53" s="383"/>
      <c r="C53" s="268"/>
      <c r="D53" s="156" t="s">
        <v>30</v>
      </c>
      <c r="E53" s="153">
        <f t="shared" si="12"/>
        <v>4602.12</v>
      </c>
      <c r="F53" s="153">
        <f t="shared" si="13"/>
        <v>0</v>
      </c>
      <c r="G53" s="153">
        <f t="shared" si="13"/>
        <v>0</v>
      </c>
      <c r="H53" s="273">
        <f t="shared" si="13"/>
        <v>1284.4000000000001</v>
      </c>
      <c r="I53" s="274"/>
      <c r="J53" s="274"/>
      <c r="K53" s="274"/>
      <c r="L53" s="275"/>
      <c r="M53" s="153">
        <f t="shared" ref="M53:N53" si="15">M57</f>
        <v>0</v>
      </c>
      <c r="N53" s="153">
        <f t="shared" si="15"/>
        <v>3317.72</v>
      </c>
      <c r="O53" s="281"/>
    </row>
    <row r="54" spans="1:15" ht="50.4" customHeight="1" x14ac:dyDescent="0.25">
      <c r="A54" s="306" t="s">
        <v>43</v>
      </c>
      <c r="B54" s="269" t="s">
        <v>356</v>
      </c>
      <c r="C54" s="266" t="s">
        <v>9</v>
      </c>
      <c r="D54" s="118" t="s">
        <v>10</v>
      </c>
      <c r="E54" s="153">
        <f t="shared" si="12"/>
        <v>19676.04</v>
      </c>
      <c r="F54" s="153">
        <f>F55+F57+F56</f>
        <v>0</v>
      </c>
      <c r="G54" s="161">
        <f>G55+G57+G56</f>
        <v>0</v>
      </c>
      <c r="H54" s="273">
        <f>H55+H57+H56</f>
        <v>6613.12</v>
      </c>
      <c r="I54" s="274"/>
      <c r="J54" s="274"/>
      <c r="K54" s="274"/>
      <c r="L54" s="275"/>
      <c r="M54" s="153">
        <f>M55+M57+M56</f>
        <v>0</v>
      </c>
      <c r="N54" s="153">
        <f>N55+N56+N57</f>
        <v>13062.92</v>
      </c>
      <c r="O54" s="266" t="s">
        <v>336</v>
      </c>
    </row>
    <row r="55" spans="1:15" ht="70.8" customHeight="1" x14ac:dyDescent="0.25">
      <c r="A55" s="306"/>
      <c r="B55" s="270"/>
      <c r="C55" s="267"/>
      <c r="D55" s="118" t="s">
        <v>31</v>
      </c>
      <c r="E55" s="153">
        <f t="shared" si="12"/>
        <v>4978.04</v>
      </c>
      <c r="F55" s="153">
        <v>0</v>
      </c>
      <c r="G55" s="161">
        <v>0</v>
      </c>
      <c r="H55" s="273">
        <v>1673.12</v>
      </c>
      <c r="I55" s="274"/>
      <c r="J55" s="274"/>
      <c r="K55" s="274"/>
      <c r="L55" s="275"/>
      <c r="M55" s="153">
        <v>0</v>
      </c>
      <c r="N55" s="153">
        <f>1652.46+1652.46</f>
        <v>3304.92</v>
      </c>
      <c r="O55" s="267"/>
    </row>
    <row r="56" spans="1:15" ht="70.8" customHeight="1" x14ac:dyDescent="0.25">
      <c r="A56" s="306"/>
      <c r="B56" s="270"/>
      <c r="C56" s="267"/>
      <c r="D56" s="118" t="s">
        <v>213</v>
      </c>
      <c r="E56" s="153">
        <f t="shared" si="12"/>
        <v>10095.879999999999</v>
      </c>
      <c r="F56" s="153">
        <v>0</v>
      </c>
      <c r="G56" s="161">
        <v>0</v>
      </c>
      <c r="H56" s="273">
        <v>3655.6</v>
      </c>
      <c r="I56" s="274"/>
      <c r="J56" s="274"/>
      <c r="K56" s="274"/>
      <c r="L56" s="275"/>
      <c r="M56" s="153">
        <v>0</v>
      </c>
      <c r="N56" s="153">
        <f>3220.14+3220.14</f>
        <v>6440.28</v>
      </c>
      <c r="O56" s="267"/>
    </row>
    <row r="57" spans="1:15" ht="82.8" customHeight="1" x14ac:dyDescent="0.25">
      <c r="A57" s="306"/>
      <c r="B57" s="271"/>
      <c r="C57" s="268"/>
      <c r="D57" s="156" t="s">
        <v>30</v>
      </c>
      <c r="E57" s="153">
        <f t="shared" si="12"/>
        <v>4602.12</v>
      </c>
      <c r="F57" s="153">
        <v>0</v>
      </c>
      <c r="G57" s="161">
        <v>0</v>
      </c>
      <c r="H57" s="273">
        <v>1284.4000000000001</v>
      </c>
      <c r="I57" s="274"/>
      <c r="J57" s="274"/>
      <c r="K57" s="274"/>
      <c r="L57" s="275"/>
      <c r="M57" s="153">
        <v>0</v>
      </c>
      <c r="N57" s="153">
        <f>1658.86+1658.86</f>
        <v>3317.72</v>
      </c>
      <c r="O57" s="268"/>
    </row>
    <row r="58" spans="1:15" ht="33.6" customHeight="1" x14ac:dyDescent="0.25">
      <c r="A58" s="380"/>
      <c r="B58" s="282" t="s">
        <v>368</v>
      </c>
      <c r="C58" s="284" t="s">
        <v>13</v>
      </c>
      <c r="D58" s="284" t="s">
        <v>13</v>
      </c>
      <c r="E58" s="284" t="s">
        <v>14</v>
      </c>
      <c r="F58" s="285" t="s">
        <v>4</v>
      </c>
      <c r="G58" s="285" t="s">
        <v>5</v>
      </c>
      <c r="H58" s="284" t="s">
        <v>331</v>
      </c>
      <c r="I58" s="287" t="s">
        <v>15</v>
      </c>
      <c r="J58" s="288"/>
      <c r="K58" s="288"/>
      <c r="L58" s="289"/>
      <c r="M58" s="284" t="s">
        <v>7</v>
      </c>
      <c r="N58" s="284" t="s">
        <v>8</v>
      </c>
      <c r="O58" s="279"/>
    </row>
    <row r="59" spans="1:15" ht="54" customHeight="1" x14ac:dyDescent="0.25">
      <c r="A59" s="380"/>
      <c r="B59" s="282"/>
      <c r="C59" s="284"/>
      <c r="D59" s="284"/>
      <c r="E59" s="284"/>
      <c r="F59" s="286"/>
      <c r="G59" s="286"/>
      <c r="H59" s="284"/>
      <c r="I59" s="166" t="s">
        <v>17</v>
      </c>
      <c r="J59" s="166" t="s">
        <v>18</v>
      </c>
      <c r="K59" s="166" t="s">
        <v>19</v>
      </c>
      <c r="L59" s="166" t="s">
        <v>20</v>
      </c>
      <c r="M59" s="284"/>
      <c r="N59" s="284"/>
      <c r="O59" s="280"/>
    </row>
    <row r="60" spans="1:15" ht="80.400000000000006" customHeight="1" x14ac:dyDescent="0.25">
      <c r="A60" s="380"/>
      <c r="B60" s="282"/>
      <c r="C60" s="284"/>
      <c r="D60" s="284"/>
      <c r="E60" s="166">
        <v>3</v>
      </c>
      <c r="F60" s="166">
        <v>0</v>
      </c>
      <c r="G60" s="166">
        <v>0</v>
      </c>
      <c r="H60" s="166">
        <v>1</v>
      </c>
      <c r="I60" s="166">
        <v>0</v>
      </c>
      <c r="J60" s="166">
        <v>0</v>
      </c>
      <c r="K60" s="166">
        <v>0</v>
      </c>
      <c r="L60" s="166">
        <v>1</v>
      </c>
      <c r="M60" s="166">
        <v>0</v>
      </c>
      <c r="N60" s="166">
        <v>2</v>
      </c>
      <c r="O60" s="281"/>
    </row>
    <row r="61" spans="1:15" ht="13.95" customHeight="1" x14ac:dyDescent="0.25">
      <c r="A61" s="266"/>
      <c r="B61" s="266" t="s">
        <v>22</v>
      </c>
      <c r="C61" s="266" t="s">
        <v>9</v>
      </c>
      <c r="D61" s="118" t="s">
        <v>10</v>
      </c>
      <c r="E61" s="153">
        <f>F61+G61+H61+M61+N61</f>
        <v>2140313.1999999997</v>
      </c>
      <c r="F61" s="153">
        <f>F65+F62+F63+F64</f>
        <v>332159.5</v>
      </c>
      <c r="G61" s="153">
        <f>G65+G62+G63+G64</f>
        <v>468783.22</v>
      </c>
      <c r="H61" s="273">
        <f>H65+H62+H63+H64</f>
        <v>444924.45999999996</v>
      </c>
      <c r="I61" s="274"/>
      <c r="J61" s="274"/>
      <c r="K61" s="274"/>
      <c r="L61" s="275"/>
      <c r="M61" s="153">
        <f>M65+M62+M63+M64</f>
        <v>444038.41</v>
      </c>
      <c r="N61" s="153">
        <f>N65+N62+N63+N64</f>
        <v>450407.61</v>
      </c>
      <c r="O61" s="266"/>
    </row>
    <row r="62" spans="1:15" ht="66" x14ac:dyDescent="0.25">
      <c r="A62" s="267"/>
      <c r="B62" s="267"/>
      <c r="C62" s="267"/>
      <c r="D62" s="118" t="s">
        <v>31</v>
      </c>
      <c r="E62" s="153">
        <f>F62+G62+H62+M62+N62</f>
        <v>1955962.4299999997</v>
      </c>
      <c r="F62" s="153">
        <f>F8+F17+F36</f>
        <v>306196.81</v>
      </c>
      <c r="G62" s="153">
        <f>G8+G17+G36</f>
        <v>426912.06</v>
      </c>
      <c r="H62" s="273">
        <f>H8+H17+H36+H51</f>
        <v>400291.54</v>
      </c>
      <c r="I62" s="274"/>
      <c r="J62" s="274"/>
      <c r="K62" s="274"/>
      <c r="L62" s="275"/>
      <c r="M62" s="153">
        <f>M8+M17+M36+M51</f>
        <v>410590.41</v>
      </c>
      <c r="N62" s="153">
        <f>N8+N17+N36+N51</f>
        <v>411971.61</v>
      </c>
      <c r="O62" s="267"/>
    </row>
    <row r="63" spans="1:15" ht="52.8" x14ac:dyDescent="0.25">
      <c r="A63" s="267"/>
      <c r="B63" s="267"/>
      <c r="C63" s="267"/>
      <c r="D63" s="156" t="s">
        <v>30</v>
      </c>
      <c r="E63" s="153">
        <f>F63+G63+H63+M63+N63</f>
        <v>33309.040000000001</v>
      </c>
      <c r="F63" s="161">
        <f>F37</f>
        <v>0</v>
      </c>
      <c r="G63" s="161">
        <f>G37</f>
        <v>12922</v>
      </c>
      <c r="H63" s="273">
        <f>H18+H37+H53</f>
        <v>12299.32</v>
      </c>
      <c r="I63" s="274"/>
      <c r="J63" s="274"/>
      <c r="K63" s="274"/>
      <c r="L63" s="275"/>
      <c r="M63" s="153">
        <f>M18++M37+M53</f>
        <v>4770</v>
      </c>
      <c r="N63" s="153">
        <f>N18++N37+N53</f>
        <v>3317.72</v>
      </c>
      <c r="O63" s="267"/>
    </row>
    <row r="64" spans="1:15" ht="39.6" x14ac:dyDescent="0.25">
      <c r="A64" s="267"/>
      <c r="B64" s="267"/>
      <c r="C64" s="267"/>
      <c r="D64" s="118" t="s">
        <v>213</v>
      </c>
      <c r="E64" s="153">
        <f>F64+G64+H64+M64+N64</f>
        <v>10095.879999999999</v>
      </c>
      <c r="F64" s="161">
        <f>F56</f>
        <v>0</v>
      </c>
      <c r="G64" s="161">
        <f>G56</f>
        <v>0</v>
      </c>
      <c r="H64" s="273">
        <f>H56</f>
        <v>3655.6</v>
      </c>
      <c r="I64" s="274"/>
      <c r="J64" s="274"/>
      <c r="K64" s="274"/>
      <c r="L64" s="275"/>
      <c r="M64" s="153">
        <f>M56</f>
        <v>0</v>
      </c>
      <c r="N64" s="153">
        <f>N56</f>
        <v>6440.28</v>
      </c>
      <c r="O64" s="267"/>
    </row>
    <row r="65" spans="1:15" ht="38.4" customHeight="1" x14ac:dyDescent="0.25">
      <c r="A65" s="268"/>
      <c r="B65" s="268"/>
      <c r="C65" s="268"/>
      <c r="D65" s="118" t="s">
        <v>11</v>
      </c>
      <c r="E65" s="153">
        <f>F65+G65+H65+M65+N65</f>
        <v>140945.85</v>
      </c>
      <c r="F65" s="161">
        <f>F9</f>
        <v>25962.69</v>
      </c>
      <c r="G65" s="161">
        <f>G9</f>
        <v>28949.16</v>
      </c>
      <c r="H65" s="273">
        <f t="shared" ref="H65:N65" si="16">H9</f>
        <v>28678</v>
      </c>
      <c r="I65" s="274"/>
      <c r="J65" s="274"/>
      <c r="K65" s="274"/>
      <c r="L65" s="275"/>
      <c r="M65" s="153">
        <f t="shared" si="16"/>
        <v>28678</v>
      </c>
      <c r="N65" s="153">
        <f t="shared" si="16"/>
        <v>28678</v>
      </c>
      <c r="O65" s="268"/>
    </row>
  </sheetData>
  <mergeCells count="177">
    <mergeCell ref="A41:A43"/>
    <mergeCell ref="H63:L63"/>
    <mergeCell ref="E41:E42"/>
    <mergeCell ref="E26:E27"/>
    <mergeCell ref="O35:O37"/>
    <mergeCell ref="O38:O40"/>
    <mergeCell ref="B41:B43"/>
    <mergeCell ref="C41:C43"/>
    <mergeCell ref="D41:D43"/>
    <mergeCell ref="F41:F42"/>
    <mergeCell ref="G41:G42"/>
    <mergeCell ref="H41:H42"/>
    <mergeCell ref="I41:L41"/>
    <mergeCell ref="M41:M42"/>
    <mergeCell ref="N41:N42"/>
    <mergeCell ref="H35:L35"/>
    <mergeCell ref="H36:L36"/>
    <mergeCell ref="H37:L37"/>
    <mergeCell ref="H38:L38"/>
    <mergeCell ref="A35:A37"/>
    <mergeCell ref="B38:B40"/>
    <mergeCell ref="A38:A40"/>
    <mergeCell ref="H61:L61"/>
    <mergeCell ref="A29:A31"/>
    <mergeCell ref="H65:L65"/>
    <mergeCell ref="B35:B37"/>
    <mergeCell ref="H39:L39"/>
    <mergeCell ref="H40:L40"/>
    <mergeCell ref="M13:M14"/>
    <mergeCell ref="N13:N14"/>
    <mergeCell ref="G13:G14"/>
    <mergeCell ref="O13:O15"/>
    <mergeCell ref="M21:M22"/>
    <mergeCell ref="N21:N22"/>
    <mergeCell ref="O21:O23"/>
    <mergeCell ref="O19:O20"/>
    <mergeCell ref="H16:L16"/>
    <mergeCell ref="H17:L17"/>
    <mergeCell ref="H19:L19"/>
    <mergeCell ref="H20:L20"/>
    <mergeCell ref="B19:B20"/>
    <mergeCell ref="I13:L13"/>
    <mergeCell ref="H24:L24"/>
    <mergeCell ref="H25:L25"/>
    <mergeCell ref="O41:O43"/>
    <mergeCell ref="B29:B31"/>
    <mergeCell ref="H29:L29"/>
    <mergeCell ref="O29:O31"/>
    <mergeCell ref="A7:A9"/>
    <mergeCell ref="O61:O65"/>
    <mergeCell ref="A21:A23"/>
    <mergeCell ref="B21:B23"/>
    <mergeCell ref="C21:C23"/>
    <mergeCell ref="D21:D23"/>
    <mergeCell ref="E21:E22"/>
    <mergeCell ref="F21:F22"/>
    <mergeCell ref="A61:A65"/>
    <mergeCell ref="B61:B65"/>
    <mergeCell ref="C61:C65"/>
    <mergeCell ref="H21:H22"/>
    <mergeCell ref="C24:C25"/>
    <mergeCell ref="O24:O25"/>
    <mergeCell ref="M26:M27"/>
    <mergeCell ref="N26:N27"/>
    <mergeCell ref="O26:O28"/>
    <mergeCell ref="I21:L21"/>
    <mergeCell ref="I26:L26"/>
    <mergeCell ref="F26:F27"/>
    <mergeCell ref="G26:G27"/>
    <mergeCell ref="H26:H27"/>
    <mergeCell ref="G21:G22"/>
    <mergeCell ref="H62:L62"/>
    <mergeCell ref="H12:L12"/>
    <mergeCell ref="A19:A20"/>
    <mergeCell ref="C19:C20"/>
    <mergeCell ref="A13:A15"/>
    <mergeCell ref="H13:H14"/>
    <mergeCell ref="F13:F14"/>
    <mergeCell ref="E13:E14"/>
    <mergeCell ref="B13:B15"/>
    <mergeCell ref="C13:C15"/>
    <mergeCell ref="D13:D15"/>
    <mergeCell ref="A10:A12"/>
    <mergeCell ref="B10:B12"/>
    <mergeCell ref="C10:C12"/>
    <mergeCell ref="A24:A25"/>
    <mergeCell ref="A26:A28"/>
    <mergeCell ref="B26:B28"/>
    <mergeCell ref="C26:C28"/>
    <mergeCell ref="D26:D28"/>
    <mergeCell ref="B24:B25"/>
    <mergeCell ref="B7:B9"/>
    <mergeCell ref="C7:C9"/>
    <mergeCell ref="A1:O1"/>
    <mergeCell ref="A4:A6"/>
    <mergeCell ref="B4:B6"/>
    <mergeCell ref="C4:C6"/>
    <mergeCell ref="D4:D6"/>
    <mergeCell ref="E4:E6"/>
    <mergeCell ref="F4:N5"/>
    <mergeCell ref="O4:O6"/>
    <mergeCell ref="H6:L6"/>
    <mergeCell ref="O10:O12"/>
    <mergeCell ref="O7:O9"/>
    <mergeCell ref="H7:L7"/>
    <mergeCell ref="H8:L8"/>
    <mergeCell ref="H9:L9"/>
    <mergeCell ref="H10:L10"/>
    <mergeCell ref="H11:L11"/>
    <mergeCell ref="H30:L30"/>
    <mergeCell ref="H31:L31"/>
    <mergeCell ref="B32:B34"/>
    <mergeCell ref="C32:C34"/>
    <mergeCell ref="D32:D34"/>
    <mergeCell ref="E32:E33"/>
    <mergeCell ref="F32:F33"/>
    <mergeCell ref="G32:G33"/>
    <mergeCell ref="H32:H33"/>
    <mergeCell ref="I32:L32"/>
    <mergeCell ref="M32:M33"/>
    <mergeCell ref="N32:N33"/>
    <mergeCell ref="O32:O34"/>
    <mergeCell ref="B16:B18"/>
    <mergeCell ref="A16:A18"/>
    <mergeCell ref="C16:C18"/>
    <mergeCell ref="H18:L18"/>
    <mergeCell ref="A50:A53"/>
    <mergeCell ref="B50:B53"/>
    <mergeCell ref="H50:L50"/>
    <mergeCell ref="O50:O53"/>
    <mergeCell ref="H51:L51"/>
    <mergeCell ref="H53:L53"/>
    <mergeCell ref="C29:C31"/>
    <mergeCell ref="C35:C37"/>
    <mergeCell ref="C38:C40"/>
    <mergeCell ref="C50:C53"/>
    <mergeCell ref="H52:L52"/>
    <mergeCell ref="H45:L45"/>
    <mergeCell ref="H46:L46"/>
    <mergeCell ref="A47:A49"/>
    <mergeCell ref="B47:B49"/>
    <mergeCell ref="C47:C49"/>
    <mergeCell ref="D47:D49"/>
    <mergeCell ref="O47:O49"/>
    <mergeCell ref="A58:A60"/>
    <mergeCell ref="B58:B60"/>
    <mergeCell ref="C58:C60"/>
    <mergeCell ref="D58:D60"/>
    <mergeCell ref="E58:E59"/>
    <mergeCell ref="F58:F59"/>
    <mergeCell ref="G58:G59"/>
    <mergeCell ref="H58:H59"/>
    <mergeCell ref="I58:L58"/>
    <mergeCell ref="H64:L64"/>
    <mergeCell ref="M58:M59"/>
    <mergeCell ref="N58:N59"/>
    <mergeCell ref="O58:O60"/>
    <mergeCell ref="A44:A46"/>
    <mergeCell ref="B44:B46"/>
    <mergeCell ref="C44:C46"/>
    <mergeCell ref="H44:L44"/>
    <mergeCell ref="O44:O46"/>
    <mergeCell ref="A54:A57"/>
    <mergeCell ref="B54:B57"/>
    <mergeCell ref="H54:L54"/>
    <mergeCell ref="O54:O57"/>
    <mergeCell ref="H55:L55"/>
    <mergeCell ref="H57:L57"/>
    <mergeCell ref="C54:C57"/>
    <mergeCell ref="H56:L56"/>
    <mergeCell ref="E47:E48"/>
    <mergeCell ref="F47:F48"/>
    <mergeCell ref="G47:G48"/>
    <mergeCell ref="H47:H48"/>
    <mergeCell ref="I47:L47"/>
    <mergeCell ref="M47:M48"/>
    <mergeCell ref="N47:N48"/>
  </mergeCells>
  <pageMargins left="1.1811023622047245" right="0.39370078740157483" top="0.78740157480314965" bottom="0.78740157480314965" header="0.31496062992125984" footer="0.31496062992125984"/>
  <pageSetup paperSize="9" scale="59" fitToHeight="5" orientation="landscape" r:id="rId1"/>
  <headerFooter>
    <oddHeader>&amp;C&amp;P</oddHeader>
  </headerFooter>
  <rowBreaks count="1" manualBreakCount="1">
    <brk id="20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view="pageBreakPreview" zoomScale="60" zoomScaleNormal="100" workbookViewId="0">
      <selection activeCell="A30" sqref="A30:H30"/>
    </sheetView>
  </sheetViews>
  <sheetFormatPr defaultColWidth="8.88671875" defaultRowHeight="18" x14ac:dyDescent="0.35"/>
  <cols>
    <col min="1" max="1" width="19.5546875" style="74" customWidth="1"/>
    <col min="2" max="2" width="25.6640625" style="74" customWidth="1"/>
    <col min="3" max="3" width="26.6640625" style="74" customWidth="1"/>
    <col min="4" max="4" width="17.109375" style="74" customWidth="1"/>
    <col min="5" max="5" width="16.5546875" style="74" customWidth="1"/>
    <col min="6" max="6" width="15.109375" style="74" customWidth="1"/>
    <col min="7" max="7" width="16.33203125" style="74" customWidth="1"/>
    <col min="8" max="8" width="15.5546875" style="74" customWidth="1"/>
    <col min="9" max="9" width="16.6640625" style="74" customWidth="1"/>
    <col min="10" max="16384" width="8.88671875" style="74"/>
  </cols>
  <sheetData>
    <row r="1" spans="1:9" x14ac:dyDescent="0.35">
      <c r="F1" s="75"/>
    </row>
    <row r="2" spans="1:9" x14ac:dyDescent="0.35">
      <c r="F2" s="75"/>
    </row>
    <row r="3" spans="1:9" x14ac:dyDescent="0.35">
      <c r="A3" s="318" t="s">
        <v>103</v>
      </c>
      <c r="B3" s="318"/>
      <c r="C3" s="318"/>
      <c r="D3" s="318"/>
      <c r="E3" s="318"/>
      <c r="F3" s="318"/>
    </row>
    <row r="4" spans="1:9" x14ac:dyDescent="0.35">
      <c r="A4" s="76"/>
    </row>
    <row r="5" spans="1:9" x14ac:dyDescent="0.35">
      <c r="A5" s="319" t="s">
        <v>92</v>
      </c>
      <c r="B5" s="319"/>
      <c r="C5" s="352" t="s">
        <v>56</v>
      </c>
      <c r="D5" s="353"/>
      <c r="E5" s="353"/>
      <c r="F5" s="353"/>
      <c r="G5" s="353"/>
      <c r="H5" s="353"/>
      <c r="I5" s="354"/>
    </row>
    <row r="6" spans="1:9" x14ac:dyDescent="0.35">
      <c r="A6" s="387" t="s">
        <v>93</v>
      </c>
      <c r="B6" s="387" t="s">
        <v>94</v>
      </c>
      <c r="C6" s="320" t="s">
        <v>24</v>
      </c>
      <c r="D6" s="352" t="s">
        <v>95</v>
      </c>
      <c r="E6" s="353"/>
      <c r="F6" s="353"/>
      <c r="G6" s="353"/>
      <c r="H6" s="353"/>
      <c r="I6" s="354"/>
    </row>
    <row r="7" spans="1:9" x14ac:dyDescent="0.35">
      <c r="A7" s="387"/>
      <c r="B7" s="387"/>
      <c r="C7" s="320"/>
      <c r="D7" s="77" t="s">
        <v>96</v>
      </c>
      <c r="E7" s="77">
        <v>2023</v>
      </c>
      <c r="F7" s="77">
        <v>2024</v>
      </c>
      <c r="G7" s="77">
        <v>2025</v>
      </c>
      <c r="H7" s="77">
        <v>2026</v>
      </c>
      <c r="I7" s="77">
        <v>2027</v>
      </c>
    </row>
    <row r="8" spans="1:9" ht="54" x14ac:dyDescent="0.35">
      <c r="A8" s="387"/>
      <c r="B8" s="387"/>
      <c r="C8" s="16" t="s">
        <v>31</v>
      </c>
      <c r="D8" s="78">
        <f>SUM(E8:I8)</f>
        <v>124975.93</v>
      </c>
      <c r="E8" s="78">
        <f>пп8!F22</f>
        <v>23523.89</v>
      </c>
      <c r="F8" s="78">
        <f>пп8!G22</f>
        <v>26152.03</v>
      </c>
      <c r="G8" s="78">
        <f>пп8!H22</f>
        <v>25100.01</v>
      </c>
      <c r="H8" s="78">
        <f>пп8!M22</f>
        <v>25100</v>
      </c>
      <c r="I8" s="78">
        <f>пп8!N22</f>
        <v>25100</v>
      </c>
    </row>
    <row r="9" spans="1:9" ht="36" x14ac:dyDescent="0.35">
      <c r="A9" s="387"/>
      <c r="B9" s="387"/>
      <c r="C9" s="122" t="s">
        <v>30</v>
      </c>
      <c r="D9" s="78">
        <f>SUM(E9:I9)</f>
        <v>255.46</v>
      </c>
      <c r="E9" s="78">
        <f>пп8!F23</f>
        <v>255.46</v>
      </c>
      <c r="F9" s="78">
        <f>пп8!G23</f>
        <v>0</v>
      </c>
      <c r="G9" s="78">
        <f>пп8!H23</f>
        <v>0</v>
      </c>
      <c r="H9" s="78">
        <f>пп8!M23</f>
        <v>0</v>
      </c>
      <c r="I9" s="78">
        <f>пп8!N23</f>
        <v>0</v>
      </c>
    </row>
    <row r="10" spans="1:9" x14ac:dyDescent="0.35">
      <c r="A10" s="387"/>
      <c r="B10" s="387"/>
      <c r="C10" s="16" t="s">
        <v>97</v>
      </c>
      <c r="D10" s="78">
        <f>SUM(E10:I10)</f>
        <v>125231.39</v>
      </c>
      <c r="E10" s="78">
        <f>E8+E9</f>
        <v>23779.35</v>
      </c>
      <c r="F10" s="78">
        <f t="shared" ref="F10:I10" si="0">F8+F9</f>
        <v>26152.03</v>
      </c>
      <c r="G10" s="78">
        <f t="shared" si="0"/>
        <v>25100.01</v>
      </c>
      <c r="H10" s="78">
        <f t="shared" si="0"/>
        <v>25100</v>
      </c>
      <c r="I10" s="78">
        <f t="shared" si="0"/>
        <v>25100</v>
      </c>
    </row>
    <row r="11" spans="1:9" x14ac:dyDescent="0.35">
      <c r="A11" s="79"/>
    </row>
  </sheetData>
  <mergeCells count="7">
    <mergeCell ref="A3:F3"/>
    <mergeCell ref="A5:B5"/>
    <mergeCell ref="C5:I5"/>
    <mergeCell ref="A6:A10"/>
    <mergeCell ref="B6:B10"/>
    <mergeCell ref="C6:C7"/>
    <mergeCell ref="D6:I6"/>
  </mergeCells>
  <pageMargins left="1.1811023622047245" right="0.39370078740157483" top="0.78740157480314965" bottom="0.78740157480314965" header="0.31496062992125984" footer="0.31496062992125984"/>
  <pageSetup paperSize="9" scale="77" fitToHeight="13" orientation="landscape" r:id="rId1"/>
  <headerFooter>
    <oddHeader>&amp;C&amp;P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13" zoomScale="80" zoomScaleNormal="80" workbookViewId="0">
      <selection activeCell="A30" sqref="A30:H30"/>
    </sheetView>
  </sheetViews>
  <sheetFormatPr defaultColWidth="8.88671875" defaultRowHeight="13.8" x14ac:dyDescent="0.25"/>
  <cols>
    <col min="1" max="1" width="8.88671875" style="70"/>
    <col min="2" max="2" width="19.6640625" style="70" customWidth="1"/>
    <col min="3" max="3" width="11.6640625" style="70" customWidth="1"/>
    <col min="4" max="4" width="14.6640625" style="70" customWidth="1"/>
    <col min="5" max="5" width="10.5546875" style="84" customWidth="1"/>
    <col min="6" max="6" width="11.77734375" style="121" customWidth="1"/>
    <col min="7" max="7" width="10" style="70" customWidth="1"/>
    <col min="8" max="12" width="10.5546875" style="70" customWidth="1"/>
    <col min="13" max="13" width="10.109375" style="70" customWidth="1"/>
    <col min="14" max="14" width="10.33203125" style="70" customWidth="1"/>
    <col min="15" max="15" width="12.88671875" style="70" customWidth="1"/>
    <col min="16" max="16384" width="8.88671875" style="70"/>
  </cols>
  <sheetData>
    <row r="1" spans="1:15" ht="21.6" customHeight="1" x14ac:dyDescent="0.25">
      <c r="A1" s="378" t="s">
        <v>160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ht="10.95" customHeight="1" x14ac:dyDescent="0.25">
      <c r="A2" s="140"/>
    </row>
    <row r="4" spans="1:15" ht="13.95" customHeight="1" x14ac:dyDescent="0.25">
      <c r="A4" s="285" t="s">
        <v>0</v>
      </c>
      <c r="B4" s="285" t="s">
        <v>1</v>
      </c>
      <c r="C4" s="285" t="s">
        <v>23</v>
      </c>
      <c r="D4" s="285" t="s">
        <v>24</v>
      </c>
      <c r="E4" s="285" t="s">
        <v>2</v>
      </c>
      <c r="F4" s="342" t="s">
        <v>3</v>
      </c>
      <c r="G4" s="343"/>
      <c r="H4" s="343"/>
      <c r="I4" s="343"/>
      <c r="J4" s="343"/>
      <c r="K4" s="343"/>
      <c r="L4" s="343"/>
      <c r="M4" s="343"/>
      <c r="N4" s="344"/>
      <c r="O4" s="284" t="s">
        <v>25</v>
      </c>
    </row>
    <row r="5" spans="1:15" ht="30" customHeight="1" x14ac:dyDescent="0.25">
      <c r="A5" s="324"/>
      <c r="B5" s="324"/>
      <c r="C5" s="324"/>
      <c r="D5" s="324"/>
      <c r="E5" s="324"/>
      <c r="F5" s="345"/>
      <c r="G5" s="346"/>
      <c r="H5" s="346"/>
      <c r="I5" s="346"/>
      <c r="J5" s="346"/>
      <c r="K5" s="346"/>
      <c r="L5" s="346"/>
      <c r="M5" s="346"/>
      <c r="N5" s="347"/>
      <c r="O5" s="284"/>
    </row>
    <row r="6" spans="1:15" ht="39" customHeight="1" x14ac:dyDescent="0.25">
      <c r="A6" s="286"/>
      <c r="B6" s="286"/>
      <c r="C6" s="286"/>
      <c r="D6" s="286"/>
      <c r="E6" s="286"/>
      <c r="F6" s="117" t="s">
        <v>4</v>
      </c>
      <c r="G6" s="148" t="s">
        <v>5</v>
      </c>
      <c r="H6" s="287" t="s">
        <v>6</v>
      </c>
      <c r="I6" s="288"/>
      <c r="J6" s="288"/>
      <c r="K6" s="288"/>
      <c r="L6" s="289"/>
      <c r="M6" s="141" t="s">
        <v>7</v>
      </c>
      <c r="N6" s="141" t="s">
        <v>8</v>
      </c>
      <c r="O6" s="284"/>
    </row>
    <row r="7" spans="1:15" ht="13.8" customHeight="1" x14ac:dyDescent="0.25">
      <c r="A7" s="348">
        <v>1</v>
      </c>
      <c r="B7" s="269" t="s">
        <v>53</v>
      </c>
      <c r="C7" s="266" t="s">
        <v>9</v>
      </c>
      <c r="D7" s="142" t="s">
        <v>10</v>
      </c>
      <c r="E7" s="83">
        <f t="shared" ref="E7:E12" si="0">F7+G7+H7+M7+N7</f>
        <v>125231.39</v>
      </c>
      <c r="F7" s="143">
        <f>F8+F9</f>
        <v>23779.35</v>
      </c>
      <c r="G7" s="152">
        <f>G8+G9</f>
        <v>26152.03</v>
      </c>
      <c r="H7" s="325">
        <f>H8+H9</f>
        <v>25100.01</v>
      </c>
      <c r="I7" s="326"/>
      <c r="J7" s="326"/>
      <c r="K7" s="326"/>
      <c r="L7" s="327"/>
      <c r="M7" s="81">
        <f t="shared" ref="M7:N7" si="1">M8+M9</f>
        <v>25100</v>
      </c>
      <c r="N7" s="81">
        <f t="shared" si="1"/>
        <v>25100</v>
      </c>
      <c r="O7" s="82"/>
    </row>
    <row r="8" spans="1:15" ht="87.6" customHeight="1" x14ac:dyDescent="0.25">
      <c r="A8" s="349"/>
      <c r="B8" s="270"/>
      <c r="C8" s="267"/>
      <c r="D8" s="118" t="s">
        <v>31</v>
      </c>
      <c r="E8" s="83">
        <f t="shared" si="0"/>
        <v>124975.93</v>
      </c>
      <c r="F8" s="144">
        <f>F11+F17</f>
        <v>23523.89</v>
      </c>
      <c r="G8" s="151">
        <f>G11+G17</f>
        <v>26152.03</v>
      </c>
      <c r="H8" s="328">
        <f>H11+H17</f>
        <v>25100.01</v>
      </c>
      <c r="I8" s="329"/>
      <c r="J8" s="329"/>
      <c r="K8" s="329"/>
      <c r="L8" s="330"/>
      <c r="M8" s="83">
        <f>M11+M17</f>
        <v>25100</v>
      </c>
      <c r="N8" s="83">
        <f>N11+N17</f>
        <v>25100</v>
      </c>
      <c r="O8" s="124"/>
    </row>
    <row r="9" spans="1:15" ht="87.6" customHeight="1" x14ac:dyDescent="0.25">
      <c r="A9" s="350"/>
      <c r="B9" s="271"/>
      <c r="C9" s="268"/>
      <c r="D9" s="118" t="s">
        <v>30</v>
      </c>
      <c r="E9" s="83">
        <f t="shared" si="0"/>
        <v>255.46</v>
      </c>
      <c r="F9" s="144">
        <f>F12</f>
        <v>255.46</v>
      </c>
      <c r="G9" s="151">
        <f>G12</f>
        <v>0</v>
      </c>
      <c r="H9" s="328">
        <f>H12</f>
        <v>0</v>
      </c>
      <c r="I9" s="329"/>
      <c r="J9" s="329"/>
      <c r="K9" s="329"/>
      <c r="L9" s="330"/>
      <c r="M9" s="83">
        <f t="shared" ref="M9:N9" si="2">M12</f>
        <v>0</v>
      </c>
      <c r="N9" s="83">
        <f t="shared" si="2"/>
        <v>0</v>
      </c>
      <c r="O9" s="125"/>
    </row>
    <row r="10" spans="1:15" ht="21.6" customHeight="1" x14ac:dyDescent="0.25">
      <c r="A10" s="305" t="s">
        <v>26</v>
      </c>
      <c r="B10" s="269" t="s">
        <v>54</v>
      </c>
      <c r="C10" s="266" t="s">
        <v>9</v>
      </c>
      <c r="D10" s="118" t="s">
        <v>10</v>
      </c>
      <c r="E10" s="83">
        <f t="shared" si="0"/>
        <v>122173.36</v>
      </c>
      <c r="F10" s="145">
        <v>23720.35</v>
      </c>
      <c r="G10" s="149">
        <v>23153</v>
      </c>
      <c r="H10" s="273">
        <f>H11</f>
        <v>25100.01</v>
      </c>
      <c r="I10" s="274"/>
      <c r="J10" s="274"/>
      <c r="K10" s="274"/>
      <c r="L10" s="275"/>
      <c r="M10" s="145">
        <f>M11</f>
        <v>25100</v>
      </c>
      <c r="N10" s="145">
        <f>N11</f>
        <v>25100</v>
      </c>
      <c r="O10" s="266" t="s">
        <v>56</v>
      </c>
    </row>
    <row r="11" spans="1:15" ht="78" customHeight="1" x14ac:dyDescent="0.25">
      <c r="A11" s="306"/>
      <c r="B11" s="270"/>
      <c r="C11" s="267"/>
      <c r="D11" s="118" t="s">
        <v>31</v>
      </c>
      <c r="E11" s="83">
        <f t="shared" si="0"/>
        <v>124696.93</v>
      </c>
      <c r="F11" s="145">
        <v>23464.89</v>
      </c>
      <c r="G11" s="149">
        <v>25932.03</v>
      </c>
      <c r="H11" s="273">
        <v>25100.01</v>
      </c>
      <c r="I11" s="274"/>
      <c r="J11" s="274"/>
      <c r="K11" s="274"/>
      <c r="L11" s="275"/>
      <c r="M11" s="145">
        <v>25100</v>
      </c>
      <c r="N11" s="145">
        <v>25100</v>
      </c>
      <c r="O11" s="267"/>
    </row>
    <row r="12" spans="1:15" ht="78" customHeight="1" x14ac:dyDescent="0.25">
      <c r="A12" s="307"/>
      <c r="B12" s="271"/>
      <c r="C12" s="268"/>
      <c r="D12" s="118" t="s">
        <v>30</v>
      </c>
      <c r="E12" s="83">
        <f t="shared" si="0"/>
        <v>255.46</v>
      </c>
      <c r="F12" s="123">
        <v>255.46</v>
      </c>
      <c r="G12" s="149">
        <v>0</v>
      </c>
      <c r="H12" s="273">
        <v>0</v>
      </c>
      <c r="I12" s="274"/>
      <c r="J12" s="274"/>
      <c r="K12" s="274"/>
      <c r="L12" s="275"/>
      <c r="M12" s="123">
        <v>0</v>
      </c>
      <c r="N12" s="123">
        <v>0</v>
      </c>
      <c r="O12" s="268"/>
    </row>
    <row r="13" spans="1:15" ht="33.6" customHeight="1" x14ac:dyDescent="0.25">
      <c r="A13" s="317"/>
      <c r="B13" s="357" t="s">
        <v>239</v>
      </c>
      <c r="C13" s="285" t="s">
        <v>13</v>
      </c>
      <c r="D13" s="285" t="s">
        <v>13</v>
      </c>
      <c r="E13" s="285" t="s">
        <v>14</v>
      </c>
      <c r="F13" s="285" t="s">
        <v>247</v>
      </c>
      <c r="G13" s="146" t="s">
        <v>5</v>
      </c>
      <c r="H13" s="285" t="s">
        <v>331</v>
      </c>
      <c r="I13" s="287" t="s">
        <v>15</v>
      </c>
      <c r="J13" s="288"/>
      <c r="K13" s="288"/>
      <c r="L13" s="289"/>
      <c r="M13" s="285" t="s">
        <v>7</v>
      </c>
      <c r="N13" s="285" t="s">
        <v>8</v>
      </c>
      <c r="O13" s="279"/>
    </row>
    <row r="14" spans="1:15" ht="38.4" customHeight="1" x14ac:dyDescent="0.25">
      <c r="A14" s="303"/>
      <c r="B14" s="358"/>
      <c r="C14" s="324"/>
      <c r="D14" s="324"/>
      <c r="E14" s="286"/>
      <c r="F14" s="286"/>
      <c r="G14" s="147"/>
      <c r="H14" s="286"/>
      <c r="I14" s="150" t="s">
        <v>17</v>
      </c>
      <c r="J14" s="150" t="s">
        <v>18</v>
      </c>
      <c r="K14" s="150" t="s">
        <v>19</v>
      </c>
      <c r="L14" s="150" t="s">
        <v>20</v>
      </c>
      <c r="M14" s="286"/>
      <c r="N14" s="286"/>
      <c r="O14" s="280"/>
    </row>
    <row r="15" spans="1:15" x14ac:dyDescent="0.25">
      <c r="A15" s="304"/>
      <c r="B15" s="359"/>
      <c r="C15" s="286"/>
      <c r="D15" s="286"/>
      <c r="E15" s="141">
        <v>100</v>
      </c>
      <c r="F15" s="141">
        <v>100</v>
      </c>
      <c r="G15" s="150">
        <v>100</v>
      </c>
      <c r="H15" s="141">
        <v>100</v>
      </c>
      <c r="I15" s="150">
        <v>25</v>
      </c>
      <c r="J15" s="150">
        <v>50</v>
      </c>
      <c r="K15" s="150">
        <v>75</v>
      </c>
      <c r="L15" s="150">
        <v>100</v>
      </c>
      <c r="M15" s="141">
        <v>100</v>
      </c>
      <c r="N15" s="141">
        <v>100</v>
      </c>
      <c r="O15" s="281"/>
    </row>
    <row r="16" spans="1:15" ht="19.2" customHeight="1" x14ac:dyDescent="0.25">
      <c r="A16" s="305" t="s">
        <v>35</v>
      </c>
      <c r="B16" s="339" t="s">
        <v>55</v>
      </c>
      <c r="C16" s="266" t="s">
        <v>9</v>
      </c>
      <c r="D16" s="118" t="s">
        <v>10</v>
      </c>
      <c r="E16" s="83">
        <f>F16+G16+H16+M16+N16</f>
        <v>279</v>
      </c>
      <c r="F16" s="145">
        <v>59</v>
      </c>
      <c r="G16" s="149">
        <f>G17</f>
        <v>220</v>
      </c>
      <c r="H16" s="273">
        <f>H17</f>
        <v>0</v>
      </c>
      <c r="I16" s="274"/>
      <c r="J16" s="274"/>
      <c r="K16" s="274"/>
      <c r="L16" s="275"/>
      <c r="M16" s="145">
        <f>M17</f>
        <v>0</v>
      </c>
      <c r="N16" s="153">
        <f>N17</f>
        <v>0</v>
      </c>
      <c r="O16" s="266" t="s">
        <v>56</v>
      </c>
    </row>
    <row r="17" spans="1:15" ht="66" customHeight="1" x14ac:dyDescent="0.25">
      <c r="A17" s="307"/>
      <c r="B17" s="341"/>
      <c r="C17" s="268"/>
      <c r="D17" s="118" t="s">
        <v>31</v>
      </c>
      <c r="E17" s="83">
        <f>F17+G17+H17+M17+N17</f>
        <v>279</v>
      </c>
      <c r="F17" s="145">
        <v>59</v>
      </c>
      <c r="G17" s="149">
        <v>220</v>
      </c>
      <c r="H17" s="273">
        <v>0</v>
      </c>
      <c r="I17" s="274"/>
      <c r="J17" s="274"/>
      <c r="K17" s="274"/>
      <c r="L17" s="275"/>
      <c r="M17" s="145">
        <v>0</v>
      </c>
      <c r="N17" s="145">
        <v>0</v>
      </c>
      <c r="O17" s="268"/>
    </row>
    <row r="18" spans="1:15" ht="30.6" customHeight="1" x14ac:dyDescent="0.25">
      <c r="A18" s="317"/>
      <c r="B18" s="334" t="s">
        <v>204</v>
      </c>
      <c r="C18" s="285" t="s">
        <v>13</v>
      </c>
      <c r="D18" s="285" t="s">
        <v>13</v>
      </c>
      <c r="E18" s="285" t="s">
        <v>14</v>
      </c>
      <c r="F18" s="285" t="s">
        <v>4</v>
      </c>
      <c r="G18" s="285" t="s">
        <v>5</v>
      </c>
      <c r="H18" s="285" t="s">
        <v>331</v>
      </c>
      <c r="I18" s="287" t="s">
        <v>15</v>
      </c>
      <c r="J18" s="288"/>
      <c r="K18" s="288"/>
      <c r="L18" s="289"/>
      <c r="M18" s="285" t="s">
        <v>7</v>
      </c>
      <c r="N18" s="285" t="s">
        <v>8</v>
      </c>
      <c r="O18" s="279"/>
    </row>
    <row r="19" spans="1:15" ht="31.95" customHeight="1" x14ac:dyDescent="0.25">
      <c r="A19" s="303"/>
      <c r="B19" s="335"/>
      <c r="C19" s="324"/>
      <c r="D19" s="324"/>
      <c r="E19" s="286"/>
      <c r="F19" s="286"/>
      <c r="G19" s="286"/>
      <c r="H19" s="286"/>
      <c r="I19" s="150" t="s">
        <v>17</v>
      </c>
      <c r="J19" s="150" t="s">
        <v>18</v>
      </c>
      <c r="K19" s="150" t="s">
        <v>19</v>
      </c>
      <c r="L19" s="150" t="s">
        <v>20</v>
      </c>
      <c r="M19" s="286"/>
      <c r="N19" s="286"/>
      <c r="O19" s="280"/>
    </row>
    <row r="20" spans="1:15" ht="27.6" customHeight="1" x14ac:dyDescent="0.25">
      <c r="A20" s="304"/>
      <c r="B20" s="336"/>
      <c r="C20" s="286"/>
      <c r="D20" s="286"/>
      <c r="E20" s="141">
        <f>F20+G20+H20+M20+N20</f>
        <v>4</v>
      </c>
      <c r="F20" s="141">
        <v>1</v>
      </c>
      <c r="G20" s="150">
        <v>3</v>
      </c>
      <c r="H20" s="141">
        <v>0</v>
      </c>
      <c r="I20" s="150">
        <v>0</v>
      </c>
      <c r="J20" s="150">
        <v>0</v>
      </c>
      <c r="K20" s="150">
        <v>0</v>
      </c>
      <c r="L20" s="150">
        <v>0</v>
      </c>
      <c r="M20" s="141">
        <v>0</v>
      </c>
      <c r="N20" s="141">
        <v>0</v>
      </c>
      <c r="O20" s="281"/>
    </row>
    <row r="21" spans="1:15" ht="13.8" customHeight="1" x14ac:dyDescent="0.25">
      <c r="A21" s="266"/>
      <c r="B21" s="266" t="s">
        <v>22</v>
      </c>
      <c r="C21" s="302" t="s">
        <v>9</v>
      </c>
      <c r="D21" s="118" t="s">
        <v>10</v>
      </c>
      <c r="E21" s="145">
        <f>F21+G21+H21+M21+N21</f>
        <v>125231.39</v>
      </c>
      <c r="F21" s="145">
        <f>F22+F23</f>
        <v>23779.35</v>
      </c>
      <c r="G21" s="153">
        <f>G22+G23</f>
        <v>26152.03</v>
      </c>
      <c r="H21" s="273">
        <f>H22+H23</f>
        <v>25100.01</v>
      </c>
      <c r="I21" s="274"/>
      <c r="J21" s="274"/>
      <c r="K21" s="274"/>
      <c r="L21" s="275"/>
      <c r="M21" s="145">
        <f t="shared" ref="M21:N21" si="3">M22+M23</f>
        <v>25100</v>
      </c>
      <c r="N21" s="145">
        <f t="shared" si="3"/>
        <v>25100</v>
      </c>
      <c r="O21" s="301"/>
    </row>
    <row r="22" spans="1:15" ht="66" x14ac:dyDescent="0.25">
      <c r="A22" s="267"/>
      <c r="B22" s="267"/>
      <c r="C22" s="302"/>
      <c r="D22" s="118" t="s">
        <v>31</v>
      </c>
      <c r="E22" s="145">
        <f>F22+G22+H22+M22+N22</f>
        <v>124975.93</v>
      </c>
      <c r="F22" s="145">
        <f>F8</f>
        <v>23523.89</v>
      </c>
      <c r="G22" s="153">
        <f>G8</f>
        <v>26152.03</v>
      </c>
      <c r="H22" s="273">
        <f t="shared" ref="H22:N23" si="4">H8</f>
        <v>25100.01</v>
      </c>
      <c r="I22" s="274"/>
      <c r="J22" s="274"/>
      <c r="K22" s="274"/>
      <c r="L22" s="275"/>
      <c r="M22" s="145">
        <f t="shared" si="4"/>
        <v>25100</v>
      </c>
      <c r="N22" s="145">
        <f t="shared" si="4"/>
        <v>25100</v>
      </c>
      <c r="O22" s="301"/>
    </row>
    <row r="23" spans="1:15" ht="52.8" x14ac:dyDescent="0.25">
      <c r="A23" s="268"/>
      <c r="B23" s="268"/>
      <c r="C23" s="126"/>
      <c r="D23" s="118" t="s">
        <v>30</v>
      </c>
      <c r="E23" s="145">
        <f>F23+G23+H23+M23+N23</f>
        <v>255.46</v>
      </c>
      <c r="F23" s="145">
        <f>F9</f>
        <v>255.46</v>
      </c>
      <c r="G23" s="153">
        <f>G9</f>
        <v>0</v>
      </c>
      <c r="H23" s="273">
        <f t="shared" si="4"/>
        <v>0</v>
      </c>
      <c r="I23" s="274"/>
      <c r="J23" s="274"/>
      <c r="K23" s="274"/>
      <c r="L23" s="275"/>
      <c r="M23" s="145">
        <f t="shared" si="4"/>
        <v>0</v>
      </c>
      <c r="N23" s="145">
        <f t="shared" si="4"/>
        <v>0</v>
      </c>
      <c r="O23" s="126"/>
    </row>
  </sheetData>
  <mergeCells count="58">
    <mergeCell ref="A1:O1"/>
    <mergeCell ref="A4:A6"/>
    <mergeCell ref="B4:B6"/>
    <mergeCell ref="C4:C6"/>
    <mergeCell ref="D4:D6"/>
    <mergeCell ref="E4:E6"/>
    <mergeCell ref="F4:N5"/>
    <mergeCell ref="O4:O6"/>
    <mergeCell ref="H6:L6"/>
    <mergeCell ref="O18:O20"/>
    <mergeCell ref="A13:A15"/>
    <mergeCell ref="B13:B15"/>
    <mergeCell ref="C13:C15"/>
    <mergeCell ref="B7:B9"/>
    <mergeCell ref="A7:A9"/>
    <mergeCell ref="C7:C9"/>
    <mergeCell ref="C10:C12"/>
    <mergeCell ref="B10:B12"/>
    <mergeCell ref="A10:A12"/>
    <mergeCell ref="F13:F14"/>
    <mergeCell ref="H13:H14"/>
    <mergeCell ref="M13:M14"/>
    <mergeCell ref="H12:L12"/>
    <mergeCell ref="G18:G19"/>
    <mergeCell ref="I13:L13"/>
    <mergeCell ref="H16:L16"/>
    <mergeCell ref="H17:L17"/>
    <mergeCell ref="O10:O12"/>
    <mergeCell ref="N13:N14"/>
    <mergeCell ref="O13:O15"/>
    <mergeCell ref="D13:D15"/>
    <mergeCell ref="E13:E14"/>
    <mergeCell ref="O21:O22"/>
    <mergeCell ref="A16:A17"/>
    <mergeCell ref="B16:B17"/>
    <mergeCell ref="H18:H19"/>
    <mergeCell ref="B18:B20"/>
    <mergeCell ref="C18:C20"/>
    <mergeCell ref="D18:D20"/>
    <mergeCell ref="E18:E19"/>
    <mergeCell ref="F18:F19"/>
    <mergeCell ref="N18:N19"/>
    <mergeCell ref="C16:C17"/>
    <mergeCell ref="O16:O17"/>
    <mergeCell ref="M18:M19"/>
    <mergeCell ref="C21:C22"/>
    <mergeCell ref="A18:A20"/>
    <mergeCell ref="B21:B23"/>
    <mergeCell ref="I18:L18"/>
    <mergeCell ref="H21:L21"/>
    <mergeCell ref="H22:L22"/>
    <mergeCell ref="H23:L23"/>
    <mergeCell ref="A21:A23"/>
    <mergeCell ref="H7:L7"/>
    <mergeCell ref="H8:L8"/>
    <mergeCell ref="H9:L9"/>
    <mergeCell ref="H10:L10"/>
    <mergeCell ref="H11:L11"/>
  </mergeCells>
  <pageMargins left="1.1811023622047245" right="0.39370078740157483" top="0.78740157480314965" bottom="0.78740157480314965" header="0.31496062992125984" footer="0.31496062992125984"/>
  <pageSetup paperSize="9" scale="76" fitToHeight="13" orientation="landscape" r:id="rId1"/>
  <headerFooter>
    <oddHeader>&amp;C&amp;P</oddHeader>
  </headerFooter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topLeftCell="A19" zoomScale="80" zoomScaleNormal="80" workbookViewId="0">
      <selection activeCell="A30" sqref="A30:H30"/>
    </sheetView>
  </sheetViews>
  <sheetFormatPr defaultColWidth="8.88671875" defaultRowHeight="18" x14ac:dyDescent="0.25"/>
  <cols>
    <col min="1" max="1" width="44.6640625" style="20" customWidth="1"/>
    <col min="2" max="3" width="20.33203125" style="20" customWidth="1"/>
    <col min="4" max="4" width="20" style="20" customWidth="1"/>
    <col min="5" max="5" width="21.5546875" style="20" customWidth="1"/>
    <col min="6" max="6" width="20.6640625" style="20" customWidth="1"/>
    <col min="7" max="7" width="23.5546875" style="20" customWidth="1"/>
    <col min="8" max="8" width="8.88671875" style="20"/>
    <col min="9" max="9" width="45.6640625" style="20" customWidth="1"/>
    <col min="10" max="16384" width="8.88671875" style="20"/>
  </cols>
  <sheetData>
    <row r="1" spans="1:7" ht="15.6" customHeight="1" x14ac:dyDescent="0.25">
      <c r="A1" s="229" t="s">
        <v>86</v>
      </c>
      <c r="B1" s="229"/>
      <c r="C1" s="229"/>
      <c r="D1" s="229"/>
      <c r="E1" s="229"/>
      <c r="F1" s="229"/>
      <c r="G1" s="229"/>
    </row>
    <row r="2" spans="1:7" ht="18.75" x14ac:dyDescent="0.25">
      <c r="A2" s="229"/>
      <c r="B2" s="229"/>
      <c r="C2" s="229"/>
      <c r="D2" s="229"/>
    </row>
    <row r="4" spans="1:7" ht="48" customHeight="1" x14ac:dyDescent="0.25">
      <c r="A4" s="15" t="s">
        <v>64</v>
      </c>
      <c r="B4" s="216" t="s">
        <v>65</v>
      </c>
      <c r="C4" s="216"/>
      <c r="D4" s="216"/>
      <c r="E4" s="216"/>
      <c r="F4" s="216"/>
      <c r="G4" s="216"/>
    </row>
    <row r="5" spans="1:7" ht="43.95" customHeight="1" x14ac:dyDescent="0.25">
      <c r="A5" s="15" t="s">
        <v>66</v>
      </c>
      <c r="B5" s="220" t="s">
        <v>56</v>
      </c>
      <c r="C5" s="220"/>
      <c r="D5" s="220"/>
      <c r="E5" s="220"/>
      <c r="F5" s="220"/>
      <c r="G5" s="220"/>
    </row>
    <row r="6" spans="1:7" ht="36.6" customHeight="1" x14ac:dyDescent="0.25">
      <c r="A6" s="216" t="s">
        <v>67</v>
      </c>
      <c r="B6" s="230" t="s">
        <v>68</v>
      </c>
      <c r="C6" s="230"/>
      <c r="D6" s="230"/>
      <c r="E6" s="230"/>
      <c r="F6" s="230"/>
      <c r="G6" s="230"/>
    </row>
    <row r="7" spans="1:7" x14ac:dyDescent="0.25">
      <c r="A7" s="216"/>
      <c r="B7" s="230" t="s">
        <v>69</v>
      </c>
      <c r="C7" s="230"/>
      <c r="D7" s="230"/>
      <c r="E7" s="230"/>
      <c r="F7" s="230"/>
      <c r="G7" s="230"/>
    </row>
    <row r="8" spans="1:7" ht="21" customHeight="1" x14ac:dyDescent="0.25">
      <c r="A8" s="216"/>
      <c r="B8" s="230" t="s">
        <v>70</v>
      </c>
      <c r="C8" s="230"/>
      <c r="D8" s="230"/>
      <c r="E8" s="230"/>
      <c r="F8" s="230"/>
      <c r="G8" s="230"/>
    </row>
    <row r="9" spans="1:7" ht="15.6" customHeight="1" x14ac:dyDescent="0.25">
      <c r="A9" s="212" t="s">
        <v>71</v>
      </c>
      <c r="B9" s="216" t="s">
        <v>87</v>
      </c>
      <c r="C9" s="216"/>
      <c r="D9" s="216"/>
      <c r="E9" s="216"/>
      <c r="F9" s="216"/>
      <c r="G9" s="216"/>
    </row>
    <row r="10" spans="1:7" ht="21.6" customHeight="1" x14ac:dyDescent="0.25">
      <c r="A10" s="213"/>
      <c r="B10" s="216" t="s">
        <v>88</v>
      </c>
      <c r="C10" s="216"/>
      <c r="D10" s="216"/>
      <c r="E10" s="216"/>
      <c r="F10" s="216"/>
      <c r="G10" s="216"/>
    </row>
    <row r="11" spans="1:7" ht="37.950000000000003" customHeight="1" x14ac:dyDescent="0.25">
      <c r="A11" s="213"/>
      <c r="B11" s="216" t="s">
        <v>89</v>
      </c>
      <c r="C11" s="216"/>
      <c r="D11" s="216"/>
      <c r="E11" s="216"/>
      <c r="F11" s="216"/>
      <c r="G11" s="216"/>
    </row>
    <row r="12" spans="1:7" ht="20.399999999999999" customHeight="1" x14ac:dyDescent="0.25">
      <c r="A12" s="213"/>
      <c r="B12" s="217" t="s">
        <v>90</v>
      </c>
      <c r="C12" s="218"/>
      <c r="D12" s="218"/>
      <c r="E12" s="218"/>
      <c r="F12" s="218"/>
      <c r="G12" s="219"/>
    </row>
    <row r="13" spans="1:7" ht="19.2" customHeight="1" x14ac:dyDescent="0.25">
      <c r="A13" s="213"/>
      <c r="B13" s="220" t="s">
        <v>219</v>
      </c>
      <c r="C13" s="220"/>
      <c r="D13" s="220"/>
      <c r="E13" s="220"/>
      <c r="F13" s="220"/>
      <c r="G13" s="220"/>
    </row>
    <row r="14" spans="1:7" ht="19.2" customHeight="1" x14ac:dyDescent="0.25">
      <c r="A14" s="214"/>
      <c r="B14" s="220" t="s">
        <v>91</v>
      </c>
      <c r="C14" s="220"/>
      <c r="D14" s="220"/>
      <c r="E14" s="220"/>
      <c r="F14" s="220"/>
      <c r="G14" s="220"/>
    </row>
    <row r="15" spans="1:7" ht="74.400000000000006" customHeight="1" x14ac:dyDescent="0.25">
      <c r="A15" s="231" t="s">
        <v>162</v>
      </c>
      <c r="B15" s="221" t="s">
        <v>163</v>
      </c>
      <c r="C15" s="222"/>
      <c r="D15" s="222"/>
      <c r="E15" s="222"/>
      <c r="F15" s="222"/>
      <c r="G15" s="223"/>
    </row>
    <row r="16" spans="1:7" ht="55.95" customHeight="1" x14ac:dyDescent="0.25">
      <c r="A16" s="232"/>
      <c r="B16" s="221" t="s">
        <v>164</v>
      </c>
      <c r="C16" s="222"/>
      <c r="D16" s="222"/>
      <c r="E16" s="222"/>
      <c r="F16" s="222"/>
      <c r="G16" s="223"/>
    </row>
    <row r="17" spans="1:9" ht="78.599999999999994" customHeight="1" x14ac:dyDescent="0.25">
      <c r="A17" s="232"/>
      <c r="B17" s="221" t="s">
        <v>165</v>
      </c>
      <c r="C17" s="222"/>
      <c r="D17" s="222"/>
      <c r="E17" s="222"/>
      <c r="F17" s="222"/>
      <c r="G17" s="223"/>
    </row>
    <row r="18" spans="1:9" ht="79.2" customHeight="1" x14ac:dyDescent="0.25">
      <c r="A18" s="232"/>
      <c r="B18" s="221" t="s">
        <v>166</v>
      </c>
      <c r="C18" s="222"/>
      <c r="D18" s="222"/>
      <c r="E18" s="222"/>
      <c r="F18" s="222"/>
      <c r="G18" s="223"/>
    </row>
    <row r="19" spans="1:9" ht="79.95" customHeight="1" x14ac:dyDescent="0.25">
      <c r="A19" s="232"/>
      <c r="B19" s="230" t="s">
        <v>221</v>
      </c>
      <c r="C19" s="230"/>
      <c r="D19" s="230"/>
      <c r="E19" s="230"/>
      <c r="F19" s="230"/>
      <c r="G19" s="230"/>
    </row>
    <row r="20" spans="1:9" ht="46.2" customHeight="1" x14ac:dyDescent="0.25">
      <c r="A20" s="109"/>
      <c r="B20" s="221" t="s">
        <v>220</v>
      </c>
      <c r="C20" s="222"/>
      <c r="D20" s="222"/>
      <c r="E20" s="222"/>
      <c r="F20" s="222"/>
      <c r="G20" s="223"/>
    </row>
    <row r="21" spans="1:9" ht="46.2" customHeight="1" x14ac:dyDescent="0.25">
      <c r="A21" s="227" t="s">
        <v>75</v>
      </c>
      <c r="B21" s="224" t="s">
        <v>74</v>
      </c>
      <c r="C21" s="224"/>
      <c r="D21" s="224"/>
      <c r="E21" s="224"/>
      <c r="F21" s="224"/>
      <c r="G21" s="224"/>
    </row>
    <row r="22" spans="1:9" ht="36" customHeight="1" x14ac:dyDescent="0.25">
      <c r="A22" s="228"/>
      <c r="B22" s="44" t="s">
        <v>96</v>
      </c>
      <c r="C22" s="44">
        <v>2023</v>
      </c>
      <c r="D22" s="44">
        <v>2024</v>
      </c>
      <c r="E22" s="44">
        <v>2025</v>
      </c>
      <c r="F22" s="44">
        <v>2026</v>
      </c>
      <c r="G22" s="44">
        <v>2027</v>
      </c>
    </row>
    <row r="23" spans="1:9" ht="31.2" customHeight="1" x14ac:dyDescent="0.25">
      <c r="A23" s="43" t="s">
        <v>77</v>
      </c>
      <c r="B23" s="45">
        <f>SUM(C23:G23)</f>
        <v>6052122.4899999984</v>
      </c>
      <c r="C23" s="45">
        <f>'паспорт пп2'!E8+'паспорт пп 3'!E8+'паспорт пп 4'!E8+'паспорт пп 5'!E8+'паспорт пп 6'!E8+'паспорт пп 8'!E8</f>
        <v>1070815.1399999997</v>
      </c>
      <c r="D23" s="45">
        <f>'паспорт пп2'!F8+'паспорт пп 3'!F8+'паспорт пп 4'!F8+'паспорт пп 5'!F8+'паспорт пп 6'!F8+'паспорт пп 8'!F8</f>
        <v>1261667.3</v>
      </c>
      <c r="E23" s="45">
        <f>'паспорт пп2'!G8+'паспорт пп 3'!G8+'паспорт пп 4'!G8+'паспорт пп 5'!G8+'паспорт пп 6'!G8+'паспорт пп 8'!G8</f>
        <v>1262115.8</v>
      </c>
      <c r="F23" s="45">
        <f>'паспорт пп2'!H8+'паспорт пп 3'!H8+'паспорт пп 4'!H8+'паспорт пп 5'!H8+'паспорт пп 6'!H8+'паспорт пп 8'!H8</f>
        <v>1234098.7699999998</v>
      </c>
      <c r="G23" s="45">
        <f>'паспорт пп2'!I8+'паспорт пп 3'!I8+'паспорт пп 4'!I8+'паспорт пп 5'!I8+'паспорт пп 6'!I8+'паспорт пп 8'!I8</f>
        <v>1223425.48</v>
      </c>
      <c r="I23" s="46"/>
    </row>
    <row r="24" spans="1:9" ht="36" x14ac:dyDescent="0.25">
      <c r="A24" s="43" t="s">
        <v>30</v>
      </c>
      <c r="B24" s="45">
        <f>SUM(C24:G24)</f>
        <v>161749.11000000004</v>
      </c>
      <c r="C24" s="45">
        <f>'паспорт пп 3'!E9+'паспорт пп 4'!E9+'паспорт пп 5'!E9+'паспорт пп2'!E9+'паспорт пп 8'!E9</f>
        <v>34578.910000000003</v>
      </c>
      <c r="D24" s="45">
        <f>'паспорт пп2'!F9+'паспорт пп 3'!F9+'паспорт пп 4'!F9+'паспорт пп 5'!F9+'паспорт пп 6'!F9+'паспорт пп 8'!F9</f>
        <v>57738.460000000006</v>
      </c>
      <c r="E24" s="45">
        <f>'паспорт пп2'!G9+'паспорт пп 3'!G9+'паспорт пп 4'!G9+'паспорт пп 5'!G9+'паспорт пп 6'!G9</f>
        <v>39512.270000000004</v>
      </c>
      <c r="F24" s="103">
        <f>'паспорт пп2'!H9+'паспорт пп 3'!H9+'паспорт пп 4'!H9+'паспорт пп 5'!H9+'паспорт пп 6'!H9</f>
        <v>25674.58</v>
      </c>
      <c r="G24" s="103">
        <f>'паспорт пп2'!I9+'паспорт пп 3'!I9+'паспорт пп 4'!I9+'паспорт пп 5'!I9+'паспорт пп 6'!I9</f>
        <v>4244.8899999999994</v>
      </c>
    </row>
    <row r="25" spans="1:9" ht="29.4" customHeight="1" x14ac:dyDescent="0.25">
      <c r="A25" s="15" t="s">
        <v>212</v>
      </c>
      <c r="B25" s="45">
        <f>SUM(C25:G25)</f>
        <v>35936.799999999996</v>
      </c>
      <c r="C25" s="45">
        <f>'паспорт пп 3'!E10+'паспорт пп 4'!E10</f>
        <v>7450.51</v>
      </c>
      <c r="D25" s="45">
        <f>'паспорт пп 3'!F10+'паспорт пп 4'!F10+'паспорт пп 6'!F10</f>
        <v>2591.8200000000002</v>
      </c>
      <c r="E25" s="45">
        <f>'паспорт пп 3'!G10+'паспорт пп 4'!G10+'паспорт пп 6'!G10</f>
        <v>17547.059999999998</v>
      </c>
      <c r="F25" s="103">
        <f>'паспорт пп 3'!H10+'паспорт пп 4'!H10+'паспорт пп 6'!H10</f>
        <v>979.96</v>
      </c>
      <c r="G25" s="103">
        <f>'паспорт пп 3'!I10+'паспорт пп 4'!I10+'паспорт пп 6'!I10</f>
        <v>7367.45</v>
      </c>
    </row>
    <row r="26" spans="1:9" ht="25.95" customHeight="1" x14ac:dyDescent="0.25">
      <c r="A26" s="43" t="s">
        <v>78</v>
      </c>
      <c r="B26" s="45">
        <f>SUM(C26:G26)</f>
        <v>520472.75</v>
      </c>
      <c r="C26" s="45">
        <f>'паспорт пп2'!E10+'паспорт пп 3'!E11+'паспорт пп 4'!E11+'паспорт пп 6'!E11</f>
        <v>95157.99</v>
      </c>
      <c r="D26" s="45">
        <f>'паспорт пп2'!F10+'паспорт пп 3'!F11+'паспорт пп 4'!F11+'паспорт пп 6'!F11</f>
        <v>122455.76000000001</v>
      </c>
      <c r="E26" s="45">
        <f>'паспорт пп2'!G10+'паспорт пп 3'!G11+'паспорт пп 4'!G11+'паспорт пп 6'!G11</f>
        <v>100953</v>
      </c>
      <c r="F26" s="45">
        <f>'паспорт пп2'!H10+'паспорт пп 3'!H11+'паспорт пп 4'!H11+'паспорт пп 6'!H11</f>
        <v>100953</v>
      </c>
      <c r="G26" s="45">
        <f>'паспорт пп2'!I10+'паспорт пп 3'!I11+'паспорт пп 4'!I11+'паспорт пп 6'!I11</f>
        <v>100953</v>
      </c>
    </row>
    <row r="27" spans="1:9" ht="27.6" customHeight="1" x14ac:dyDescent="0.25">
      <c r="A27" s="43" t="s">
        <v>76</v>
      </c>
      <c r="B27" s="45">
        <f>SUM(C27:G27)</f>
        <v>6770281.1499999994</v>
      </c>
      <c r="C27" s="45">
        <f>C25+C24+C23+C26</f>
        <v>1208002.5499999996</v>
      </c>
      <c r="D27" s="45">
        <f>D25+D24+D23+D26</f>
        <v>1444453.34</v>
      </c>
      <c r="E27" s="45">
        <f>E25+E24+E23+E26</f>
        <v>1420128.1300000001</v>
      </c>
      <c r="F27" s="45">
        <f>F25+F24+F23+F26</f>
        <v>1361706.3099999998</v>
      </c>
      <c r="G27" s="45">
        <f>G25+G24+G23+G26</f>
        <v>1335990.82</v>
      </c>
    </row>
    <row r="28" spans="1:9" s="19" customFormat="1" x14ac:dyDescent="0.25">
      <c r="A28" s="47"/>
    </row>
    <row r="29" spans="1:9" s="19" customFormat="1" ht="18" customHeight="1" x14ac:dyDescent="0.25">
      <c r="A29" s="211" t="s">
        <v>167</v>
      </c>
      <c r="B29" s="211"/>
      <c r="C29" s="211"/>
      <c r="D29" s="211"/>
      <c r="E29" s="211"/>
      <c r="F29" s="211"/>
      <c r="G29" s="211"/>
    </row>
    <row r="30" spans="1:9" s="19" customFormat="1" x14ac:dyDescent="0.25">
      <c r="A30" s="18"/>
      <c r="B30" s="41"/>
      <c r="C30" s="41"/>
      <c r="D30" s="41"/>
    </row>
    <row r="31" spans="1:9" s="42" customFormat="1" ht="137.4" customHeight="1" x14ac:dyDescent="0.25">
      <c r="A31" s="201" t="s">
        <v>210</v>
      </c>
      <c r="B31" s="201"/>
      <c r="C31" s="201"/>
      <c r="D31" s="201"/>
      <c r="E31" s="201"/>
      <c r="F31" s="201"/>
      <c r="G31" s="201"/>
    </row>
    <row r="32" spans="1:9" s="42" customFormat="1" ht="39.6" customHeight="1" x14ac:dyDescent="0.25">
      <c r="A32" s="201" t="s">
        <v>79</v>
      </c>
      <c r="B32" s="201"/>
      <c r="C32" s="201"/>
      <c r="D32" s="201"/>
      <c r="E32" s="201"/>
      <c r="F32" s="201"/>
      <c r="G32" s="201"/>
    </row>
    <row r="33" spans="1:9" s="42" customFormat="1" ht="36.6" customHeight="1" x14ac:dyDescent="0.25">
      <c r="A33" s="201" t="s">
        <v>80</v>
      </c>
      <c r="B33" s="201"/>
      <c r="C33" s="201"/>
      <c r="D33" s="201"/>
      <c r="E33" s="201"/>
      <c r="F33" s="201"/>
      <c r="G33" s="201"/>
    </row>
    <row r="34" spans="1:9" s="42" customFormat="1" ht="117" customHeight="1" x14ac:dyDescent="0.25">
      <c r="A34" s="201" t="s">
        <v>81</v>
      </c>
      <c r="B34" s="201"/>
      <c r="C34" s="201"/>
      <c r="D34" s="201"/>
      <c r="E34" s="201"/>
      <c r="F34" s="201"/>
      <c r="G34" s="201"/>
    </row>
    <row r="35" spans="1:9" s="19" customFormat="1" ht="18.75" hidden="1" x14ac:dyDescent="0.25">
      <c r="A35" s="48"/>
    </row>
    <row r="36" spans="1:9" s="49" customFormat="1" ht="18" hidden="1" customHeight="1" x14ac:dyDescent="0.25">
      <c r="A36" s="215" t="s">
        <v>82</v>
      </c>
      <c r="B36" s="215"/>
      <c r="C36" s="215"/>
      <c r="D36" s="215"/>
      <c r="E36" s="215"/>
      <c r="F36" s="215"/>
      <c r="G36" s="215"/>
    </row>
    <row r="37" spans="1:9" s="49" customFormat="1" ht="18" hidden="1" customHeight="1" x14ac:dyDescent="0.25">
      <c r="A37" s="50"/>
      <c r="B37" s="50"/>
      <c r="C37" s="50"/>
      <c r="D37" s="50"/>
    </row>
    <row r="38" spans="1:9" s="49" customFormat="1" ht="22.95" hidden="1" customHeight="1" x14ac:dyDescent="0.25">
      <c r="A38" s="202" t="s">
        <v>68</v>
      </c>
      <c r="B38" s="202"/>
      <c r="C38" s="202"/>
      <c r="D38" s="202"/>
      <c r="E38" s="202"/>
      <c r="F38" s="202"/>
      <c r="G38" s="202"/>
    </row>
    <row r="39" spans="1:9" s="49" customFormat="1" ht="18" hidden="1" customHeight="1" x14ac:dyDescent="0.25">
      <c r="A39" s="202" t="s">
        <v>83</v>
      </c>
      <c r="B39" s="202"/>
      <c r="C39" s="202"/>
      <c r="D39" s="202"/>
      <c r="E39" s="202"/>
      <c r="F39" s="202"/>
      <c r="G39" s="202"/>
    </row>
    <row r="40" spans="1:9" s="49" customFormat="1" ht="40.200000000000003" hidden="1" customHeight="1" x14ac:dyDescent="0.25">
      <c r="A40" s="202" t="s">
        <v>84</v>
      </c>
      <c r="B40" s="202"/>
      <c r="C40" s="202"/>
      <c r="D40" s="202"/>
      <c r="E40" s="202"/>
      <c r="F40" s="202"/>
      <c r="G40" s="202"/>
    </row>
    <row r="41" spans="1:9" s="19" customFormat="1" ht="18.75" hidden="1" x14ac:dyDescent="0.25">
      <c r="A41" s="48"/>
    </row>
    <row r="42" spans="1:9" s="19" customFormat="1" ht="18.75" hidden="1" x14ac:dyDescent="0.25">
      <c r="A42" s="203"/>
      <c r="B42" s="203"/>
      <c r="C42" s="203"/>
      <c r="D42" s="203"/>
      <c r="E42" s="203"/>
      <c r="F42" s="203"/>
      <c r="G42" s="203"/>
    </row>
    <row r="43" spans="1:9" s="19" customFormat="1" x14ac:dyDescent="0.25">
      <c r="A43" s="40"/>
      <c r="B43" s="40"/>
      <c r="C43" s="40"/>
      <c r="D43" s="40"/>
      <c r="E43" s="40"/>
      <c r="F43" s="40"/>
      <c r="G43" s="40"/>
    </row>
    <row r="44" spans="1:9" s="19" customFormat="1" ht="17.399999999999999" customHeight="1" x14ac:dyDescent="0.25">
      <c r="A44" s="204" t="s">
        <v>87</v>
      </c>
      <c r="B44" s="204"/>
      <c r="C44" s="204"/>
      <c r="D44" s="204"/>
      <c r="E44" s="204"/>
      <c r="F44" s="204"/>
      <c r="G44" s="40"/>
    </row>
    <row r="45" spans="1:9" ht="147.6" customHeight="1" x14ac:dyDescent="0.25">
      <c r="A45" s="201" t="s">
        <v>326</v>
      </c>
      <c r="B45" s="201"/>
      <c r="C45" s="201"/>
      <c r="D45" s="201"/>
      <c r="E45" s="201"/>
      <c r="F45" s="201"/>
      <c r="G45" s="201"/>
      <c r="H45" s="19"/>
      <c r="I45" s="19"/>
    </row>
    <row r="46" spans="1:9" x14ac:dyDescent="0.25">
      <c r="A46" s="201"/>
      <c r="B46" s="201"/>
      <c r="C46" s="201"/>
      <c r="D46" s="201"/>
      <c r="E46" s="201"/>
      <c r="F46" s="201"/>
      <c r="G46" s="201"/>
      <c r="H46" s="201"/>
      <c r="I46" s="201"/>
    </row>
    <row r="47" spans="1:9" s="19" customFormat="1" ht="17.399999999999999" customHeight="1" x14ac:dyDescent="0.25">
      <c r="A47" s="204" t="s">
        <v>104</v>
      </c>
      <c r="B47" s="204"/>
      <c r="C47" s="204"/>
      <c r="D47" s="204"/>
      <c r="E47" s="204"/>
      <c r="F47" s="204"/>
      <c r="G47" s="40"/>
    </row>
    <row r="48" spans="1:9" s="19" customFormat="1" ht="134.4" customHeight="1" x14ac:dyDescent="0.25">
      <c r="A48" s="201" t="s">
        <v>105</v>
      </c>
      <c r="B48" s="201"/>
      <c r="C48" s="201"/>
      <c r="D48" s="201"/>
      <c r="E48" s="201"/>
      <c r="F48" s="201"/>
      <c r="G48" s="201"/>
      <c r="H48" s="51"/>
      <c r="I48" s="51"/>
    </row>
    <row r="49" spans="1:17" s="19" customFormat="1" ht="17.399999999999999" customHeight="1" x14ac:dyDescent="0.25">
      <c r="A49" s="41"/>
      <c r="B49" s="41"/>
      <c r="C49" s="41"/>
      <c r="D49" s="41"/>
      <c r="E49" s="41"/>
      <c r="F49" s="41"/>
      <c r="G49" s="41"/>
      <c r="H49" s="41"/>
      <c r="I49" s="41"/>
    </row>
    <row r="50" spans="1:17" s="19" customFormat="1" ht="45.6" customHeight="1" x14ac:dyDescent="0.25">
      <c r="A50" s="204" t="s">
        <v>72</v>
      </c>
      <c r="B50" s="204"/>
      <c r="C50" s="204"/>
      <c r="D50" s="204"/>
      <c r="E50" s="204"/>
      <c r="F50" s="204"/>
      <c r="G50" s="204"/>
    </row>
    <row r="51" spans="1:17" ht="121.2" customHeight="1" x14ac:dyDescent="0.25">
      <c r="A51" s="201" t="s">
        <v>327</v>
      </c>
      <c r="B51" s="201"/>
      <c r="C51" s="201"/>
      <c r="D51" s="201"/>
      <c r="E51" s="201"/>
      <c r="F51" s="201"/>
      <c r="G51" s="201"/>
      <c r="H51" s="52"/>
      <c r="I51" s="52"/>
    </row>
    <row r="52" spans="1:17" ht="101.4" customHeight="1" x14ac:dyDescent="0.25">
      <c r="A52" s="201" t="s">
        <v>106</v>
      </c>
      <c r="B52" s="201"/>
      <c r="C52" s="201"/>
      <c r="D52" s="201"/>
      <c r="E52" s="201"/>
      <c r="F52" s="201"/>
      <c r="G52" s="201"/>
      <c r="H52" s="52"/>
      <c r="I52" s="52"/>
    </row>
    <row r="53" spans="1:17" ht="76.95" customHeight="1" x14ac:dyDescent="0.25">
      <c r="A53" s="205" t="s">
        <v>328</v>
      </c>
      <c r="B53" s="205"/>
      <c r="C53" s="205"/>
      <c r="D53" s="205"/>
      <c r="E53" s="205"/>
      <c r="F53" s="205"/>
      <c r="G53" s="205"/>
      <c r="H53" s="53"/>
      <c r="I53" s="53"/>
    </row>
    <row r="54" spans="1:17" ht="60.6" customHeight="1" x14ac:dyDescent="0.25">
      <c r="A54" s="206" t="s">
        <v>107</v>
      </c>
      <c r="B54" s="206"/>
      <c r="C54" s="206"/>
      <c r="D54" s="206"/>
      <c r="E54" s="206"/>
      <c r="F54" s="206"/>
      <c r="G54" s="206"/>
      <c r="H54" s="54"/>
      <c r="I54" s="54"/>
    </row>
    <row r="56" spans="1:17" ht="21" customHeight="1" x14ac:dyDescent="0.25">
      <c r="A56" s="207" t="s">
        <v>90</v>
      </c>
      <c r="B56" s="207"/>
      <c r="C56" s="207"/>
      <c r="D56" s="207"/>
      <c r="E56" s="207"/>
      <c r="F56" s="207"/>
      <c r="G56" s="207"/>
    </row>
    <row r="57" spans="1:17" ht="105" customHeight="1" x14ac:dyDescent="0.25">
      <c r="A57" s="205" t="s">
        <v>108</v>
      </c>
      <c r="B57" s="205"/>
      <c r="C57" s="205"/>
      <c r="D57" s="205"/>
      <c r="E57" s="205"/>
      <c r="F57" s="205"/>
      <c r="G57" s="205"/>
      <c r="H57" s="53"/>
      <c r="I57" s="53"/>
    </row>
    <row r="58" spans="1:17" x14ac:dyDescent="0.25">
      <c r="A58" s="105"/>
      <c r="B58" s="105"/>
      <c r="C58" s="105"/>
      <c r="D58" s="105"/>
      <c r="E58" s="105"/>
      <c r="F58" s="105"/>
      <c r="G58" s="105"/>
      <c r="H58" s="53"/>
      <c r="I58" s="53"/>
    </row>
    <row r="59" spans="1:17" x14ac:dyDescent="0.25">
      <c r="A59" s="110" t="s">
        <v>219</v>
      </c>
      <c r="B59" s="110"/>
      <c r="C59" s="110"/>
      <c r="D59" s="110"/>
      <c r="E59" s="110"/>
      <c r="F59" s="110"/>
      <c r="G59" s="105"/>
      <c r="H59" s="53"/>
      <c r="I59" s="53"/>
    </row>
    <row r="60" spans="1:17" ht="94.2" customHeight="1" x14ac:dyDescent="0.25">
      <c r="A60" s="225" t="s">
        <v>223</v>
      </c>
      <c r="B60" s="225"/>
      <c r="C60" s="225"/>
      <c r="D60" s="225"/>
      <c r="E60" s="225"/>
      <c r="F60" s="225"/>
      <c r="G60" s="225"/>
    </row>
    <row r="61" spans="1:17" ht="55.95" customHeight="1" x14ac:dyDescent="0.25">
      <c r="A61" s="226" t="s">
        <v>224</v>
      </c>
      <c r="B61" s="226"/>
      <c r="C61" s="226"/>
      <c r="D61" s="226"/>
      <c r="E61" s="226"/>
      <c r="F61" s="226"/>
      <c r="G61" s="226"/>
    </row>
    <row r="62" spans="1:17" s="19" customFormat="1" x14ac:dyDescent="0.35">
      <c r="A62" s="93"/>
      <c r="B62" s="93"/>
      <c r="C62" s="93"/>
      <c r="D62" s="93"/>
      <c r="E62" s="93"/>
      <c r="F62" s="93"/>
      <c r="G62" s="93"/>
      <c r="J62" s="55"/>
      <c r="K62" s="55"/>
      <c r="L62" s="55"/>
      <c r="M62" s="55"/>
      <c r="N62" s="55"/>
      <c r="O62" s="55"/>
      <c r="P62" s="55"/>
      <c r="Q62" s="55"/>
    </row>
    <row r="63" spans="1:17" s="19" customFormat="1" x14ac:dyDescent="0.35">
      <c r="A63" s="210" t="s">
        <v>168</v>
      </c>
      <c r="B63" s="210"/>
      <c r="C63" s="210"/>
      <c r="D63" s="210"/>
      <c r="E63" s="210"/>
      <c r="F63" s="210"/>
      <c r="G63" s="210"/>
      <c r="J63" s="55"/>
      <c r="K63" s="55"/>
      <c r="L63" s="55"/>
      <c r="M63" s="55"/>
      <c r="N63" s="55"/>
      <c r="O63" s="55"/>
      <c r="P63" s="55"/>
      <c r="Q63" s="55"/>
    </row>
    <row r="64" spans="1:17" s="19" customFormat="1" x14ac:dyDescent="0.35">
      <c r="A64" s="92"/>
      <c r="B64" s="92"/>
      <c r="C64" s="92"/>
      <c r="D64" s="92"/>
      <c r="E64" s="92"/>
      <c r="F64" s="92"/>
      <c r="G64" s="92"/>
      <c r="J64" s="55"/>
      <c r="K64" s="55"/>
      <c r="L64" s="55"/>
      <c r="M64" s="55"/>
      <c r="N64" s="55"/>
      <c r="O64" s="55"/>
      <c r="P64" s="55"/>
      <c r="Q64" s="55"/>
    </row>
    <row r="65" spans="1:17" s="19" customFormat="1" ht="167.4" customHeight="1" x14ac:dyDescent="0.35">
      <c r="A65" s="209" t="s">
        <v>161</v>
      </c>
      <c r="B65" s="209"/>
      <c r="C65" s="209"/>
      <c r="D65" s="209"/>
      <c r="E65" s="209"/>
      <c r="F65" s="209"/>
      <c r="G65" s="209"/>
      <c r="J65" s="55"/>
      <c r="K65" s="55"/>
      <c r="L65" s="55"/>
      <c r="M65" s="55"/>
      <c r="N65" s="55"/>
      <c r="O65" s="55"/>
      <c r="P65" s="55"/>
      <c r="Q65" s="55"/>
    </row>
    <row r="66" spans="1:17" s="19" customFormat="1" ht="71.400000000000006" customHeight="1" x14ac:dyDescent="0.35">
      <c r="A66" s="208" t="s">
        <v>170</v>
      </c>
      <c r="B66" s="208"/>
      <c r="C66" s="208"/>
      <c r="D66" s="208"/>
      <c r="E66" s="208"/>
      <c r="F66" s="208"/>
      <c r="G66" s="208"/>
      <c r="J66" s="55"/>
      <c r="K66" s="55"/>
      <c r="L66" s="55"/>
      <c r="M66" s="55"/>
      <c r="N66" s="55"/>
      <c r="O66" s="55"/>
      <c r="P66" s="55"/>
      <c r="Q66" s="55"/>
    </row>
    <row r="67" spans="1:17" s="19" customFormat="1" ht="58.95" customHeight="1" x14ac:dyDescent="0.35">
      <c r="A67" s="208" t="s">
        <v>171</v>
      </c>
      <c r="B67" s="208"/>
      <c r="C67" s="208"/>
      <c r="D67" s="208"/>
      <c r="E67" s="208"/>
      <c r="F67" s="208"/>
      <c r="G67" s="208"/>
      <c r="J67" s="55"/>
      <c r="K67" s="55"/>
      <c r="L67" s="55"/>
      <c r="M67" s="55"/>
      <c r="N67" s="55"/>
      <c r="O67" s="55"/>
      <c r="P67" s="55"/>
      <c r="Q67" s="55"/>
    </row>
    <row r="68" spans="1:17" s="19" customFormat="1" ht="56.4" customHeight="1" x14ac:dyDescent="0.35">
      <c r="A68" s="208" t="s">
        <v>172</v>
      </c>
      <c r="B68" s="208"/>
      <c r="C68" s="208"/>
      <c r="D68" s="208"/>
      <c r="E68" s="208"/>
      <c r="F68" s="208"/>
      <c r="G68" s="208"/>
      <c r="J68" s="55"/>
      <c r="K68" s="55"/>
      <c r="L68" s="55"/>
      <c r="M68" s="55"/>
      <c r="N68" s="55"/>
      <c r="O68" s="55"/>
      <c r="P68" s="55"/>
      <c r="Q68" s="55"/>
    </row>
    <row r="69" spans="1:17" s="19" customFormat="1" x14ac:dyDescent="0.35">
      <c r="A69" s="94"/>
      <c r="B69" s="94"/>
      <c r="C69" s="94"/>
      <c r="D69" s="94"/>
      <c r="E69" s="94"/>
      <c r="F69" s="94"/>
      <c r="G69" s="94"/>
      <c r="J69" s="55"/>
      <c r="K69" s="55"/>
      <c r="L69" s="55"/>
      <c r="M69" s="55"/>
      <c r="N69" s="55"/>
      <c r="O69" s="55"/>
      <c r="P69" s="55"/>
      <c r="Q69" s="55"/>
    </row>
    <row r="70" spans="1:17" s="19" customFormat="1" ht="16.2" customHeight="1" x14ac:dyDescent="0.25">
      <c r="A70" s="40"/>
    </row>
    <row r="71" spans="1:17" s="19" customFormat="1" ht="18" customHeight="1" x14ac:dyDescent="0.25">
      <c r="A71" s="211" t="s">
        <v>169</v>
      </c>
      <c r="B71" s="211"/>
      <c r="C71" s="211"/>
      <c r="D71" s="211"/>
      <c r="E71" s="211"/>
      <c r="F71" s="211"/>
      <c r="G71" s="211"/>
    </row>
    <row r="72" spans="1:17" s="19" customFormat="1" x14ac:dyDescent="0.25">
      <c r="A72" s="48" t="s">
        <v>85</v>
      </c>
    </row>
    <row r="73" spans="1:17" s="19" customFormat="1" ht="76.2" customHeight="1" x14ac:dyDescent="0.25">
      <c r="A73" s="201" t="s">
        <v>322</v>
      </c>
      <c r="B73" s="201"/>
      <c r="C73" s="201"/>
      <c r="D73" s="201"/>
      <c r="E73" s="201"/>
      <c r="F73" s="201"/>
      <c r="G73" s="201"/>
    </row>
    <row r="74" spans="1:17" s="19" customFormat="1" x14ac:dyDescent="0.25"/>
    <row r="75" spans="1:17" s="19" customFormat="1" x14ac:dyDescent="0.25"/>
    <row r="76" spans="1:17" s="19" customFormat="1" x14ac:dyDescent="0.25"/>
    <row r="77" spans="1:17" s="19" customFormat="1" x14ac:dyDescent="0.25"/>
    <row r="78" spans="1:17" s="19" customFormat="1" x14ac:dyDescent="0.25"/>
    <row r="79" spans="1:17" s="19" customFormat="1" x14ac:dyDescent="0.25"/>
    <row r="80" spans="1:17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</sheetData>
  <mergeCells count="55">
    <mergeCell ref="A60:G60"/>
    <mergeCell ref="A61:G61"/>
    <mergeCell ref="A21:A22"/>
    <mergeCell ref="A1:G1"/>
    <mergeCell ref="A2:D2"/>
    <mergeCell ref="B4:G4"/>
    <mergeCell ref="B5:G5"/>
    <mergeCell ref="A6:A8"/>
    <mergeCell ref="B6:G6"/>
    <mergeCell ref="B7:G7"/>
    <mergeCell ref="B8:G8"/>
    <mergeCell ref="B18:G18"/>
    <mergeCell ref="B20:G20"/>
    <mergeCell ref="A15:A19"/>
    <mergeCell ref="B19:G19"/>
    <mergeCell ref="B13:G13"/>
    <mergeCell ref="A9:A14"/>
    <mergeCell ref="A36:G36"/>
    <mergeCell ref="B9:G9"/>
    <mergeCell ref="B10:G10"/>
    <mergeCell ref="B11:G11"/>
    <mergeCell ref="B12:G12"/>
    <mergeCell ref="B14:G14"/>
    <mergeCell ref="A29:G29"/>
    <mergeCell ref="A31:G31"/>
    <mergeCell ref="A32:G32"/>
    <mergeCell ref="A33:G33"/>
    <mergeCell ref="A34:G34"/>
    <mergeCell ref="B15:G15"/>
    <mergeCell ref="B16:G16"/>
    <mergeCell ref="B17:G17"/>
    <mergeCell ref="B21:G21"/>
    <mergeCell ref="A46:I46"/>
    <mergeCell ref="A47:F47"/>
    <mergeCell ref="A48:G48"/>
    <mergeCell ref="A50:G50"/>
    <mergeCell ref="A51:G51"/>
    <mergeCell ref="A73:G73"/>
    <mergeCell ref="A67:G67"/>
    <mergeCell ref="A65:G65"/>
    <mergeCell ref="A63:G63"/>
    <mergeCell ref="A66:G66"/>
    <mergeCell ref="A68:G68"/>
    <mergeCell ref="A71:G71"/>
    <mergeCell ref="A53:G53"/>
    <mergeCell ref="A54:G54"/>
    <mergeCell ref="A56:G56"/>
    <mergeCell ref="A57:G57"/>
    <mergeCell ref="A52:G52"/>
    <mergeCell ref="A45:G45"/>
    <mergeCell ref="A38:G38"/>
    <mergeCell ref="A39:G39"/>
    <mergeCell ref="A40:G40"/>
    <mergeCell ref="A42:G42"/>
    <mergeCell ref="A44:F44"/>
  </mergeCells>
  <pageMargins left="1.1811023622047245" right="0.39370078740157483" top="0.78740157480314965" bottom="0.78740157480314965" header="0.31496062992125984" footer="0.31496062992125984"/>
  <pageSetup paperSize="9" scale="77" fitToHeight="13" orientation="landscape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topLeftCell="A16" zoomScale="60" zoomScaleNormal="70" workbookViewId="0">
      <selection activeCell="A30" sqref="A30:H30"/>
    </sheetView>
  </sheetViews>
  <sheetFormatPr defaultRowHeight="13.2" x14ac:dyDescent="0.25"/>
  <cols>
    <col min="1" max="1" width="6.6640625" style="24" customWidth="1"/>
    <col min="2" max="2" width="42.6640625" style="24" customWidth="1"/>
    <col min="3" max="3" width="23.109375" style="24" customWidth="1"/>
    <col min="4" max="4" width="11.44140625" style="24" customWidth="1"/>
    <col min="5" max="5" width="15.33203125" style="24" customWidth="1"/>
    <col min="6" max="10" width="12.44140625" style="24" customWidth="1"/>
    <col min="11" max="11" width="17" style="24" customWidth="1"/>
    <col min="12" max="12" width="29.5546875" style="96" customWidth="1"/>
    <col min="13" max="13" width="10.33203125" style="24" bestFit="1" customWidth="1"/>
    <col min="14" max="255" width="8.88671875" style="24"/>
    <col min="256" max="256" width="24.88671875" style="24" customWidth="1"/>
    <col min="257" max="257" width="14.109375" style="24" customWidth="1"/>
    <col min="258" max="258" width="14.33203125" style="24" customWidth="1"/>
    <col min="259" max="259" width="69.6640625" style="24" customWidth="1"/>
    <col min="260" max="260" width="17.109375" style="24" customWidth="1"/>
    <col min="261" max="261" width="15.5546875" style="24" customWidth="1"/>
    <col min="262" max="266" width="14.109375" style="24" customWidth="1"/>
    <col min="267" max="267" width="3.109375" style="24" customWidth="1"/>
    <col min="268" max="511" width="8.88671875" style="24"/>
    <col min="512" max="512" width="24.88671875" style="24" customWidth="1"/>
    <col min="513" max="513" width="14.109375" style="24" customWidth="1"/>
    <col min="514" max="514" width="14.33203125" style="24" customWidth="1"/>
    <col min="515" max="515" width="69.6640625" style="24" customWidth="1"/>
    <col min="516" max="516" width="17.109375" style="24" customWidth="1"/>
    <col min="517" max="517" width="15.5546875" style="24" customWidth="1"/>
    <col min="518" max="522" width="14.109375" style="24" customWidth="1"/>
    <col min="523" max="523" width="3.109375" style="24" customWidth="1"/>
    <col min="524" max="767" width="8.88671875" style="24"/>
    <col min="768" max="768" width="24.88671875" style="24" customWidth="1"/>
    <col min="769" max="769" width="14.109375" style="24" customWidth="1"/>
    <col min="770" max="770" width="14.33203125" style="24" customWidth="1"/>
    <col min="771" max="771" width="69.6640625" style="24" customWidth="1"/>
    <col min="772" max="772" width="17.109375" style="24" customWidth="1"/>
    <col min="773" max="773" width="15.5546875" style="24" customWidth="1"/>
    <col min="774" max="778" width="14.109375" style="24" customWidth="1"/>
    <col min="779" max="779" width="3.109375" style="24" customWidth="1"/>
    <col min="780" max="1023" width="8.88671875" style="24"/>
    <col min="1024" max="1024" width="24.88671875" style="24" customWidth="1"/>
    <col min="1025" max="1025" width="14.109375" style="24" customWidth="1"/>
    <col min="1026" max="1026" width="14.33203125" style="24" customWidth="1"/>
    <col min="1027" max="1027" width="69.6640625" style="24" customWidth="1"/>
    <col min="1028" max="1028" width="17.109375" style="24" customWidth="1"/>
    <col min="1029" max="1029" width="15.5546875" style="24" customWidth="1"/>
    <col min="1030" max="1034" width="14.109375" style="24" customWidth="1"/>
    <col min="1035" max="1035" width="3.109375" style="24" customWidth="1"/>
    <col min="1036" max="1279" width="8.88671875" style="24"/>
    <col min="1280" max="1280" width="24.88671875" style="24" customWidth="1"/>
    <col min="1281" max="1281" width="14.109375" style="24" customWidth="1"/>
    <col min="1282" max="1282" width="14.33203125" style="24" customWidth="1"/>
    <col min="1283" max="1283" width="69.6640625" style="24" customWidth="1"/>
    <col min="1284" max="1284" width="17.109375" style="24" customWidth="1"/>
    <col min="1285" max="1285" width="15.5546875" style="24" customWidth="1"/>
    <col min="1286" max="1290" width="14.109375" style="24" customWidth="1"/>
    <col min="1291" max="1291" width="3.109375" style="24" customWidth="1"/>
    <col min="1292" max="1535" width="8.88671875" style="24"/>
    <col min="1536" max="1536" width="24.88671875" style="24" customWidth="1"/>
    <col min="1537" max="1537" width="14.109375" style="24" customWidth="1"/>
    <col min="1538" max="1538" width="14.33203125" style="24" customWidth="1"/>
    <col min="1539" max="1539" width="69.6640625" style="24" customWidth="1"/>
    <col min="1540" max="1540" width="17.109375" style="24" customWidth="1"/>
    <col min="1541" max="1541" width="15.5546875" style="24" customWidth="1"/>
    <col min="1542" max="1546" width="14.109375" style="24" customWidth="1"/>
    <col min="1547" max="1547" width="3.109375" style="24" customWidth="1"/>
    <col min="1548" max="1791" width="8.88671875" style="24"/>
    <col min="1792" max="1792" width="24.88671875" style="24" customWidth="1"/>
    <col min="1793" max="1793" width="14.109375" style="24" customWidth="1"/>
    <col min="1794" max="1794" width="14.33203125" style="24" customWidth="1"/>
    <col min="1795" max="1795" width="69.6640625" style="24" customWidth="1"/>
    <col min="1796" max="1796" width="17.109375" style="24" customWidth="1"/>
    <col min="1797" max="1797" width="15.5546875" style="24" customWidth="1"/>
    <col min="1798" max="1802" width="14.109375" style="24" customWidth="1"/>
    <col min="1803" max="1803" width="3.109375" style="24" customWidth="1"/>
    <col min="1804" max="2047" width="8.88671875" style="24"/>
    <col min="2048" max="2048" width="24.88671875" style="24" customWidth="1"/>
    <col min="2049" max="2049" width="14.109375" style="24" customWidth="1"/>
    <col min="2050" max="2050" width="14.33203125" style="24" customWidth="1"/>
    <col min="2051" max="2051" width="69.6640625" style="24" customWidth="1"/>
    <col min="2052" max="2052" width="17.109375" style="24" customWidth="1"/>
    <col min="2053" max="2053" width="15.5546875" style="24" customWidth="1"/>
    <col min="2054" max="2058" width="14.109375" style="24" customWidth="1"/>
    <col min="2059" max="2059" width="3.109375" style="24" customWidth="1"/>
    <col min="2060" max="2303" width="8.88671875" style="24"/>
    <col min="2304" max="2304" width="24.88671875" style="24" customWidth="1"/>
    <col min="2305" max="2305" width="14.109375" style="24" customWidth="1"/>
    <col min="2306" max="2306" width="14.33203125" style="24" customWidth="1"/>
    <col min="2307" max="2307" width="69.6640625" style="24" customWidth="1"/>
    <col min="2308" max="2308" width="17.109375" style="24" customWidth="1"/>
    <col min="2309" max="2309" width="15.5546875" style="24" customWidth="1"/>
    <col min="2310" max="2314" width="14.109375" style="24" customWidth="1"/>
    <col min="2315" max="2315" width="3.109375" style="24" customWidth="1"/>
    <col min="2316" max="2559" width="8.88671875" style="24"/>
    <col min="2560" max="2560" width="24.88671875" style="24" customWidth="1"/>
    <col min="2561" max="2561" width="14.109375" style="24" customWidth="1"/>
    <col min="2562" max="2562" width="14.33203125" style="24" customWidth="1"/>
    <col min="2563" max="2563" width="69.6640625" style="24" customWidth="1"/>
    <col min="2564" max="2564" width="17.109375" style="24" customWidth="1"/>
    <col min="2565" max="2565" width="15.5546875" style="24" customWidth="1"/>
    <col min="2566" max="2570" width="14.109375" style="24" customWidth="1"/>
    <col min="2571" max="2571" width="3.109375" style="24" customWidth="1"/>
    <col min="2572" max="2815" width="8.88671875" style="24"/>
    <col min="2816" max="2816" width="24.88671875" style="24" customWidth="1"/>
    <col min="2817" max="2817" width="14.109375" style="24" customWidth="1"/>
    <col min="2818" max="2818" width="14.33203125" style="24" customWidth="1"/>
    <col min="2819" max="2819" width="69.6640625" style="24" customWidth="1"/>
    <col min="2820" max="2820" width="17.109375" style="24" customWidth="1"/>
    <col min="2821" max="2821" width="15.5546875" style="24" customWidth="1"/>
    <col min="2822" max="2826" width="14.109375" style="24" customWidth="1"/>
    <col min="2827" max="2827" width="3.109375" style="24" customWidth="1"/>
    <col min="2828" max="3071" width="8.88671875" style="24"/>
    <col min="3072" max="3072" width="24.88671875" style="24" customWidth="1"/>
    <col min="3073" max="3073" width="14.109375" style="24" customWidth="1"/>
    <col min="3074" max="3074" width="14.33203125" style="24" customWidth="1"/>
    <col min="3075" max="3075" width="69.6640625" style="24" customWidth="1"/>
    <col min="3076" max="3076" width="17.109375" style="24" customWidth="1"/>
    <col min="3077" max="3077" width="15.5546875" style="24" customWidth="1"/>
    <col min="3078" max="3082" width="14.109375" style="24" customWidth="1"/>
    <col min="3083" max="3083" width="3.109375" style="24" customWidth="1"/>
    <col min="3084" max="3327" width="8.88671875" style="24"/>
    <col min="3328" max="3328" width="24.88671875" style="24" customWidth="1"/>
    <col min="3329" max="3329" width="14.109375" style="24" customWidth="1"/>
    <col min="3330" max="3330" width="14.33203125" style="24" customWidth="1"/>
    <col min="3331" max="3331" width="69.6640625" style="24" customWidth="1"/>
    <col min="3332" max="3332" width="17.109375" style="24" customWidth="1"/>
    <col min="3333" max="3333" width="15.5546875" style="24" customWidth="1"/>
    <col min="3334" max="3338" width="14.109375" style="24" customWidth="1"/>
    <col min="3339" max="3339" width="3.109375" style="24" customWidth="1"/>
    <col min="3340" max="3583" width="8.88671875" style="24"/>
    <col min="3584" max="3584" width="24.88671875" style="24" customWidth="1"/>
    <col min="3585" max="3585" width="14.109375" style="24" customWidth="1"/>
    <col min="3586" max="3586" width="14.33203125" style="24" customWidth="1"/>
    <col min="3587" max="3587" width="69.6640625" style="24" customWidth="1"/>
    <col min="3588" max="3588" width="17.109375" style="24" customWidth="1"/>
    <col min="3589" max="3589" width="15.5546875" style="24" customWidth="1"/>
    <col min="3590" max="3594" width="14.109375" style="24" customWidth="1"/>
    <col min="3595" max="3595" width="3.109375" style="24" customWidth="1"/>
    <col min="3596" max="3839" width="8.88671875" style="24"/>
    <col min="3840" max="3840" width="24.88671875" style="24" customWidth="1"/>
    <col min="3841" max="3841" width="14.109375" style="24" customWidth="1"/>
    <col min="3842" max="3842" width="14.33203125" style="24" customWidth="1"/>
    <col min="3843" max="3843" width="69.6640625" style="24" customWidth="1"/>
    <col min="3844" max="3844" width="17.109375" style="24" customWidth="1"/>
    <col min="3845" max="3845" width="15.5546875" style="24" customWidth="1"/>
    <col min="3846" max="3850" width="14.109375" style="24" customWidth="1"/>
    <col min="3851" max="3851" width="3.109375" style="24" customWidth="1"/>
    <col min="3852" max="4095" width="8.88671875" style="24"/>
    <col min="4096" max="4096" width="24.88671875" style="24" customWidth="1"/>
    <col min="4097" max="4097" width="14.109375" style="24" customWidth="1"/>
    <col min="4098" max="4098" width="14.33203125" style="24" customWidth="1"/>
    <col min="4099" max="4099" width="69.6640625" style="24" customWidth="1"/>
    <col min="4100" max="4100" width="17.109375" style="24" customWidth="1"/>
    <col min="4101" max="4101" width="15.5546875" style="24" customWidth="1"/>
    <col min="4102" max="4106" width="14.109375" style="24" customWidth="1"/>
    <col min="4107" max="4107" width="3.109375" style="24" customWidth="1"/>
    <col min="4108" max="4351" width="8.88671875" style="24"/>
    <col min="4352" max="4352" width="24.88671875" style="24" customWidth="1"/>
    <col min="4353" max="4353" width="14.109375" style="24" customWidth="1"/>
    <col min="4354" max="4354" width="14.33203125" style="24" customWidth="1"/>
    <col min="4355" max="4355" width="69.6640625" style="24" customWidth="1"/>
    <col min="4356" max="4356" width="17.109375" style="24" customWidth="1"/>
    <col min="4357" max="4357" width="15.5546875" style="24" customWidth="1"/>
    <col min="4358" max="4362" width="14.109375" style="24" customWidth="1"/>
    <col min="4363" max="4363" width="3.109375" style="24" customWidth="1"/>
    <col min="4364" max="4607" width="8.88671875" style="24"/>
    <col min="4608" max="4608" width="24.88671875" style="24" customWidth="1"/>
    <col min="4609" max="4609" width="14.109375" style="24" customWidth="1"/>
    <col min="4610" max="4610" width="14.33203125" style="24" customWidth="1"/>
    <col min="4611" max="4611" width="69.6640625" style="24" customWidth="1"/>
    <col min="4612" max="4612" width="17.109375" style="24" customWidth="1"/>
    <col min="4613" max="4613" width="15.5546875" style="24" customWidth="1"/>
    <col min="4614" max="4618" width="14.109375" style="24" customWidth="1"/>
    <col min="4619" max="4619" width="3.109375" style="24" customWidth="1"/>
    <col min="4620" max="4863" width="8.88671875" style="24"/>
    <col min="4864" max="4864" width="24.88671875" style="24" customWidth="1"/>
    <col min="4865" max="4865" width="14.109375" style="24" customWidth="1"/>
    <col min="4866" max="4866" width="14.33203125" style="24" customWidth="1"/>
    <col min="4867" max="4867" width="69.6640625" style="24" customWidth="1"/>
    <col min="4868" max="4868" width="17.109375" style="24" customWidth="1"/>
    <col min="4869" max="4869" width="15.5546875" style="24" customWidth="1"/>
    <col min="4870" max="4874" width="14.109375" style="24" customWidth="1"/>
    <col min="4875" max="4875" width="3.109375" style="24" customWidth="1"/>
    <col min="4876" max="5119" width="8.88671875" style="24"/>
    <col min="5120" max="5120" width="24.88671875" style="24" customWidth="1"/>
    <col min="5121" max="5121" width="14.109375" style="24" customWidth="1"/>
    <col min="5122" max="5122" width="14.33203125" style="24" customWidth="1"/>
    <col min="5123" max="5123" width="69.6640625" style="24" customWidth="1"/>
    <col min="5124" max="5124" width="17.109375" style="24" customWidth="1"/>
    <col min="5125" max="5125" width="15.5546875" style="24" customWidth="1"/>
    <col min="5126" max="5130" width="14.109375" style="24" customWidth="1"/>
    <col min="5131" max="5131" width="3.109375" style="24" customWidth="1"/>
    <col min="5132" max="5375" width="8.88671875" style="24"/>
    <col min="5376" max="5376" width="24.88671875" style="24" customWidth="1"/>
    <col min="5377" max="5377" width="14.109375" style="24" customWidth="1"/>
    <col min="5378" max="5378" width="14.33203125" style="24" customWidth="1"/>
    <col min="5379" max="5379" width="69.6640625" style="24" customWidth="1"/>
    <col min="5380" max="5380" width="17.109375" style="24" customWidth="1"/>
    <col min="5381" max="5381" width="15.5546875" style="24" customWidth="1"/>
    <col min="5382" max="5386" width="14.109375" style="24" customWidth="1"/>
    <col min="5387" max="5387" width="3.109375" style="24" customWidth="1"/>
    <col min="5388" max="5631" width="8.88671875" style="24"/>
    <col min="5632" max="5632" width="24.88671875" style="24" customWidth="1"/>
    <col min="5633" max="5633" width="14.109375" style="24" customWidth="1"/>
    <col min="5634" max="5634" width="14.33203125" style="24" customWidth="1"/>
    <col min="5635" max="5635" width="69.6640625" style="24" customWidth="1"/>
    <col min="5636" max="5636" width="17.109375" style="24" customWidth="1"/>
    <col min="5637" max="5637" width="15.5546875" style="24" customWidth="1"/>
    <col min="5638" max="5642" width="14.109375" style="24" customWidth="1"/>
    <col min="5643" max="5643" width="3.109375" style="24" customWidth="1"/>
    <col min="5644" max="5887" width="8.88671875" style="24"/>
    <col min="5888" max="5888" width="24.88671875" style="24" customWidth="1"/>
    <col min="5889" max="5889" width="14.109375" style="24" customWidth="1"/>
    <col min="5890" max="5890" width="14.33203125" style="24" customWidth="1"/>
    <col min="5891" max="5891" width="69.6640625" style="24" customWidth="1"/>
    <col min="5892" max="5892" width="17.109375" style="24" customWidth="1"/>
    <col min="5893" max="5893" width="15.5546875" style="24" customWidth="1"/>
    <col min="5894" max="5898" width="14.109375" style="24" customWidth="1"/>
    <col min="5899" max="5899" width="3.109375" style="24" customWidth="1"/>
    <col min="5900" max="6143" width="8.88671875" style="24"/>
    <col min="6144" max="6144" width="24.88671875" style="24" customWidth="1"/>
    <col min="6145" max="6145" width="14.109375" style="24" customWidth="1"/>
    <col min="6146" max="6146" width="14.33203125" style="24" customWidth="1"/>
    <col min="6147" max="6147" width="69.6640625" style="24" customWidth="1"/>
    <col min="6148" max="6148" width="17.109375" style="24" customWidth="1"/>
    <col min="6149" max="6149" width="15.5546875" style="24" customWidth="1"/>
    <col min="6150" max="6154" width="14.109375" style="24" customWidth="1"/>
    <col min="6155" max="6155" width="3.109375" style="24" customWidth="1"/>
    <col min="6156" max="6399" width="8.88671875" style="24"/>
    <col min="6400" max="6400" width="24.88671875" style="24" customWidth="1"/>
    <col min="6401" max="6401" width="14.109375" style="24" customWidth="1"/>
    <col min="6402" max="6402" width="14.33203125" style="24" customWidth="1"/>
    <col min="6403" max="6403" width="69.6640625" style="24" customWidth="1"/>
    <col min="6404" max="6404" width="17.109375" style="24" customWidth="1"/>
    <col min="6405" max="6405" width="15.5546875" style="24" customWidth="1"/>
    <col min="6406" max="6410" width="14.109375" style="24" customWidth="1"/>
    <col min="6411" max="6411" width="3.109375" style="24" customWidth="1"/>
    <col min="6412" max="6655" width="8.88671875" style="24"/>
    <col min="6656" max="6656" width="24.88671875" style="24" customWidth="1"/>
    <col min="6657" max="6657" width="14.109375" style="24" customWidth="1"/>
    <col min="6658" max="6658" width="14.33203125" style="24" customWidth="1"/>
    <col min="6659" max="6659" width="69.6640625" style="24" customWidth="1"/>
    <col min="6660" max="6660" width="17.109375" style="24" customWidth="1"/>
    <col min="6661" max="6661" width="15.5546875" style="24" customWidth="1"/>
    <col min="6662" max="6666" width="14.109375" style="24" customWidth="1"/>
    <col min="6667" max="6667" width="3.109375" style="24" customWidth="1"/>
    <col min="6668" max="6911" width="8.88671875" style="24"/>
    <col min="6912" max="6912" width="24.88671875" style="24" customWidth="1"/>
    <col min="6913" max="6913" width="14.109375" style="24" customWidth="1"/>
    <col min="6914" max="6914" width="14.33203125" style="24" customWidth="1"/>
    <col min="6915" max="6915" width="69.6640625" style="24" customWidth="1"/>
    <col min="6916" max="6916" width="17.109375" style="24" customWidth="1"/>
    <col min="6917" max="6917" width="15.5546875" style="24" customWidth="1"/>
    <col min="6918" max="6922" width="14.109375" style="24" customWidth="1"/>
    <col min="6923" max="6923" width="3.109375" style="24" customWidth="1"/>
    <col min="6924" max="7167" width="8.88671875" style="24"/>
    <col min="7168" max="7168" width="24.88671875" style="24" customWidth="1"/>
    <col min="7169" max="7169" width="14.109375" style="24" customWidth="1"/>
    <col min="7170" max="7170" width="14.33203125" style="24" customWidth="1"/>
    <col min="7171" max="7171" width="69.6640625" style="24" customWidth="1"/>
    <col min="7172" max="7172" width="17.109375" style="24" customWidth="1"/>
    <col min="7173" max="7173" width="15.5546875" style="24" customWidth="1"/>
    <col min="7174" max="7178" width="14.109375" style="24" customWidth="1"/>
    <col min="7179" max="7179" width="3.109375" style="24" customWidth="1"/>
    <col min="7180" max="7423" width="8.88671875" style="24"/>
    <col min="7424" max="7424" width="24.88671875" style="24" customWidth="1"/>
    <col min="7425" max="7425" width="14.109375" style="24" customWidth="1"/>
    <col min="7426" max="7426" width="14.33203125" style="24" customWidth="1"/>
    <col min="7427" max="7427" width="69.6640625" style="24" customWidth="1"/>
    <col min="7428" max="7428" width="17.109375" style="24" customWidth="1"/>
    <col min="7429" max="7429" width="15.5546875" style="24" customWidth="1"/>
    <col min="7430" max="7434" width="14.109375" style="24" customWidth="1"/>
    <col min="7435" max="7435" width="3.109375" style="24" customWidth="1"/>
    <col min="7436" max="7679" width="8.88671875" style="24"/>
    <col min="7680" max="7680" width="24.88671875" style="24" customWidth="1"/>
    <col min="7681" max="7681" width="14.109375" style="24" customWidth="1"/>
    <col min="7682" max="7682" width="14.33203125" style="24" customWidth="1"/>
    <col min="7683" max="7683" width="69.6640625" style="24" customWidth="1"/>
    <col min="7684" max="7684" width="17.109375" style="24" customWidth="1"/>
    <col min="7685" max="7685" width="15.5546875" style="24" customWidth="1"/>
    <col min="7686" max="7690" width="14.109375" style="24" customWidth="1"/>
    <col min="7691" max="7691" width="3.109375" style="24" customWidth="1"/>
    <col min="7692" max="7935" width="8.88671875" style="24"/>
    <col min="7936" max="7936" width="24.88671875" style="24" customWidth="1"/>
    <col min="7937" max="7937" width="14.109375" style="24" customWidth="1"/>
    <col min="7938" max="7938" width="14.33203125" style="24" customWidth="1"/>
    <col min="7939" max="7939" width="69.6640625" style="24" customWidth="1"/>
    <col min="7940" max="7940" width="17.109375" style="24" customWidth="1"/>
    <col min="7941" max="7941" width="15.5546875" style="24" customWidth="1"/>
    <col min="7942" max="7946" width="14.109375" style="24" customWidth="1"/>
    <col min="7947" max="7947" width="3.109375" style="24" customWidth="1"/>
    <col min="7948" max="8191" width="8.88671875" style="24"/>
    <col min="8192" max="8192" width="24.88671875" style="24" customWidth="1"/>
    <col min="8193" max="8193" width="14.109375" style="24" customWidth="1"/>
    <col min="8194" max="8194" width="14.33203125" style="24" customWidth="1"/>
    <col min="8195" max="8195" width="69.6640625" style="24" customWidth="1"/>
    <col min="8196" max="8196" width="17.109375" style="24" customWidth="1"/>
    <col min="8197" max="8197" width="15.5546875" style="24" customWidth="1"/>
    <col min="8198" max="8202" width="14.109375" style="24" customWidth="1"/>
    <col min="8203" max="8203" width="3.109375" style="24" customWidth="1"/>
    <col min="8204" max="8447" width="8.88671875" style="24"/>
    <col min="8448" max="8448" width="24.88671875" style="24" customWidth="1"/>
    <col min="8449" max="8449" width="14.109375" style="24" customWidth="1"/>
    <col min="8450" max="8450" width="14.33203125" style="24" customWidth="1"/>
    <col min="8451" max="8451" width="69.6640625" style="24" customWidth="1"/>
    <col min="8452" max="8452" width="17.109375" style="24" customWidth="1"/>
    <col min="8453" max="8453" width="15.5546875" style="24" customWidth="1"/>
    <col min="8454" max="8458" width="14.109375" style="24" customWidth="1"/>
    <col min="8459" max="8459" width="3.109375" style="24" customWidth="1"/>
    <col min="8460" max="8703" width="8.88671875" style="24"/>
    <col min="8704" max="8704" width="24.88671875" style="24" customWidth="1"/>
    <col min="8705" max="8705" width="14.109375" style="24" customWidth="1"/>
    <col min="8706" max="8706" width="14.33203125" style="24" customWidth="1"/>
    <col min="8707" max="8707" width="69.6640625" style="24" customWidth="1"/>
    <col min="8708" max="8708" width="17.109375" style="24" customWidth="1"/>
    <col min="8709" max="8709" width="15.5546875" style="24" customWidth="1"/>
    <col min="8710" max="8714" width="14.109375" style="24" customWidth="1"/>
    <col min="8715" max="8715" width="3.109375" style="24" customWidth="1"/>
    <col min="8716" max="8959" width="8.88671875" style="24"/>
    <col min="8960" max="8960" width="24.88671875" style="24" customWidth="1"/>
    <col min="8961" max="8961" width="14.109375" style="24" customWidth="1"/>
    <col min="8962" max="8962" width="14.33203125" style="24" customWidth="1"/>
    <col min="8963" max="8963" width="69.6640625" style="24" customWidth="1"/>
    <col min="8964" max="8964" width="17.109375" style="24" customWidth="1"/>
    <col min="8965" max="8965" width="15.5546875" style="24" customWidth="1"/>
    <col min="8966" max="8970" width="14.109375" style="24" customWidth="1"/>
    <col min="8971" max="8971" width="3.109375" style="24" customWidth="1"/>
    <col min="8972" max="9215" width="8.88671875" style="24"/>
    <col min="9216" max="9216" width="24.88671875" style="24" customWidth="1"/>
    <col min="9217" max="9217" width="14.109375" style="24" customWidth="1"/>
    <col min="9218" max="9218" width="14.33203125" style="24" customWidth="1"/>
    <col min="9219" max="9219" width="69.6640625" style="24" customWidth="1"/>
    <col min="9220" max="9220" width="17.109375" style="24" customWidth="1"/>
    <col min="9221" max="9221" width="15.5546875" style="24" customWidth="1"/>
    <col min="9222" max="9226" width="14.109375" style="24" customWidth="1"/>
    <col min="9227" max="9227" width="3.109375" style="24" customWidth="1"/>
    <col min="9228" max="9471" width="8.88671875" style="24"/>
    <col min="9472" max="9472" width="24.88671875" style="24" customWidth="1"/>
    <col min="9473" max="9473" width="14.109375" style="24" customWidth="1"/>
    <col min="9474" max="9474" width="14.33203125" style="24" customWidth="1"/>
    <col min="9475" max="9475" width="69.6640625" style="24" customWidth="1"/>
    <col min="9476" max="9476" width="17.109375" style="24" customWidth="1"/>
    <col min="9477" max="9477" width="15.5546875" style="24" customWidth="1"/>
    <col min="9478" max="9482" width="14.109375" style="24" customWidth="1"/>
    <col min="9483" max="9483" width="3.109375" style="24" customWidth="1"/>
    <col min="9484" max="9727" width="8.88671875" style="24"/>
    <col min="9728" max="9728" width="24.88671875" style="24" customWidth="1"/>
    <col min="9729" max="9729" width="14.109375" style="24" customWidth="1"/>
    <col min="9730" max="9730" width="14.33203125" style="24" customWidth="1"/>
    <col min="9731" max="9731" width="69.6640625" style="24" customWidth="1"/>
    <col min="9732" max="9732" width="17.109375" style="24" customWidth="1"/>
    <col min="9733" max="9733" width="15.5546875" style="24" customWidth="1"/>
    <col min="9734" max="9738" width="14.109375" style="24" customWidth="1"/>
    <col min="9739" max="9739" width="3.109375" style="24" customWidth="1"/>
    <col min="9740" max="9983" width="8.88671875" style="24"/>
    <col min="9984" max="9984" width="24.88671875" style="24" customWidth="1"/>
    <col min="9985" max="9985" width="14.109375" style="24" customWidth="1"/>
    <col min="9986" max="9986" width="14.33203125" style="24" customWidth="1"/>
    <col min="9987" max="9987" width="69.6640625" style="24" customWidth="1"/>
    <col min="9988" max="9988" width="17.109375" style="24" customWidth="1"/>
    <col min="9989" max="9989" width="15.5546875" style="24" customWidth="1"/>
    <col min="9990" max="9994" width="14.109375" style="24" customWidth="1"/>
    <col min="9995" max="9995" width="3.109375" style="24" customWidth="1"/>
    <col min="9996" max="10239" width="8.88671875" style="24"/>
    <col min="10240" max="10240" width="24.88671875" style="24" customWidth="1"/>
    <col min="10241" max="10241" width="14.109375" style="24" customWidth="1"/>
    <col min="10242" max="10242" width="14.33203125" style="24" customWidth="1"/>
    <col min="10243" max="10243" width="69.6640625" style="24" customWidth="1"/>
    <col min="10244" max="10244" width="17.109375" style="24" customWidth="1"/>
    <col min="10245" max="10245" width="15.5546875" style="24" customWidth="1"/>
    <col min="10246" max="10250" width="14.109375" style="24" customWidth="1"/>
    <col min="10251" max="10251" width="3.109375" style="24" customWidth="1"/>
    <col min="10252" max="10495" width="8.88671875" style="24"/>
    <col min="10496" max="10496" width="24.88671875" style="24" customWidth="1"/>
    <col min="10497" max="10497" width="14.109375" style="24" customWidth="1"/>
    <col min="10498" max="10498" width="14.33203125" style="24" customWidth="1"/>
    <col min="10499" max="10499" width="69.6640625" style="24" customWidth="1"/>
    <col min="10500" max="10500" width="17.109375" style="24" customWidth="1"/>
    <col min="10501" max="10501" width="15.5546875" style="24" customWidth="1"/>
    <col min="10502" max="10506" width="14.109375" style="24" customWidth="1"/>
    <col min="10507" max="10507" width="3.109375" style="24" customWidth="1"/>
    <col min="10508" max="10751" width="8.88671875" style="24"/>
    <col min="10752" max="10752" width="24.88671875" style="24" customWidth="1"/>
    <col min="10753" max="10753" width="14.109375" style="24" customWidth="1"/>
    <col min="10754" max="10754" width="14.33203125" style="24" customWidth="1"/>
    <col min="10755" max="10755" width="69.6640625" style="24" customWidth="1"/>
    <col min="10756" max="10756" width="17.109375" style="24" customWidth="1"/>
    <col min="10757" max="10757" width="15.5546875" style="24" customWidth="1"/>
    <col min="10758" max="10762" width="14.109375" style="24" customWidth="1"/>
    <col min="10763" max="10763" width="3.109375" style="24" customWidth="1"/>
    <col min="10764" max="11007" width="8.88671875" style="24"/>
    <col min="11008" max="11008" width="24.88671875" style="24" customWidth="1"/>
    <col min="11009" max="11009" width="14.109375" style="24" customWidth="1"/>
    <col min="11010" max="11010" width="14.33203125" style="24" customWidth="1"/>
    <col min="11011" max="11011" width="69.6640625" style="24" customWidth="1"/>
    <col min="11012" max="11012" width="17.109375" style="24" customWidth="1"/>
    <col min="11013" max="11013" width="15.5546875" style="24" customWidth="1"/>
    <col min="11014" max="11018" width="14.109375" style="24" customWidth="1"/>
    <col min="11019" max="11019" width="3.109375" style="24" customWidth="1"/>
    <col min="11020" max="11263" width="8.88671875" style="24"/>
    <col min="11264" max="11264" width="24.88671875" style="24" customWidth="1"/>
    <col min="11265" max="11265" width="14.109375" style="24" customWidth="1"/>
    <col min="11266" max="11266" width="14.33203125" style="24" customWidth="1"/>
    <col min="11267" max="11267" width="69.6640625" style="24" customWidth="1"/>
    <col min="11268" max="11268" width="17.109375" style="24" customWidth="1"/>
    <col min="11269" max="11269" width="15.5546875" style="24" customWidth="1"/>
    <col min="11270" max="11274" width="14.109375" style="24" customWidth="1"/>
    <col min="11275" max="11275" width="3.109375" style="24" customWidth="1"/>
    <col min="11276" max="11519" width="8.88671875" style="24"/>
    <col min="11520" max="11520" width="24.88671875" style="24" customWidth="1"/>
    <col min="11521" max="11521" width="14.109375" style="24" customWidth="1"/>
    <col min="11522" max="11522" width="14.33203125" style="24" customWidth="1"/>
    <col min="11523" max="11523" width="69.6640625" style="24" customWidth="1"/>
    <col min="11524" max="11524" width="17.109375" style="24" customWidth="1"/>
    <col min="11525" max="11525" width="15.5546875" style="24" customWidth="1"/>
    <col min="11526" max="11530" width="14.109375" style="24" customWidth="1"/>
    <col min="11531" max="11531" width="3.109375" style="24" customWidth="1"/>
    <col min="11532" max="11775" width="8.88671875" style="24"/>
    <col min="11776" max="11776" width="24.88671875" style="24" customWidth="1"/>
    <col min="11777" max="11777" width="14.109375" style="24" customWidth="1"/>
    <col min="11778" max="11778" width="14.33203125" style="24" customWidth="1"/>
    <col min="11779" max="11779" width="69.6640625" style="24" customWidth="1"/>
    <col min="11780" max="11780" width="17.109375" style="24" customWidth="1"/>
    <col min="11781" max="11781" width="15.5546875" style="24" customWidth="1"/>
    <col min="11782" max="11786" width="14.109375" style="24" customWidth="1"/>
    <col min="11787" max="11787" width="3.109375" style="24" customWidth="1"/>
    <col min="11788" max="12031" width="8.88671875" style="24"/>
    <col min="12032" max="12032" width="24.88671875" style="24" customWidth="1"/>
    <col min="12033" max="12033" width="14.109375" style="24" customWidth="1"/>
    <col min="12034" max="12034" width="14.33203125" style="24" customWidth="1"/>
    <col min="12035" max="12035" width="69.6640625" style="24" customWidth="1"/>
    <col min="12036" max="12036" width="17.109375" style="24" customWidth="1"/>
    <col min="12037" max="12037" width="15.5546875" style="24" customWidth="1"/>
    <col min="12038" max="12042" width="14.109375" style="24" customWidth="1"/>
    <col min="12043" max="12043" width="3.109375" style="24" customWidth="1"/>
    <col min="12044" max="12287" width="8.88671875" style="24"/>
    <col min="12288" max="12288" width="24.88671875" style="24" customWidth="1"/>
    <col min="12289" max="12289" width="14.109375" style="24" customWidth="1"/>
    <col min="12290" max="12290" width="14.33203125" style="24" customWidth="1"/>
    <col min="12291" max="12291" width="69.6640625" style="24" customWidth="1"/>
    <col min="12292" max="12292" width="17.109375" style="24" customWidth="1"/>
    <col min="12293" max="12293" width="15.5546875" style="24" customWidth="1"/>
    <col min="12294" max="12298" width="14.109375" style="24" customWidth="1"/>
    <col min="12299" max="12299" width="3.109375" style="24" customWidth="1"/>
    <col min="12300" max="12543" width="8.88671875" style="24"/>
    <col min="12544" max="12544" width="24.88671875" style="24" customWidth="1"/>
    <col min="12545" max="12545" width="14.109375" style="24" customWidth="1"/>
    <col min="12546" max="12546" width="14.33203125" style="24" customWidth="1"/>
    <col min="12547" max="12547" width="69.6640625" style="24" customWidth="1"/>
    <col min="12548" max="12548" width="17.109375" style="24" customWidth="1"/>
    <col min="12549" max="12549" width="15.5546875" style="24" customWidth="1"/>
    <col min="12550" max="12554" width="14.109375" style="24" customWidth="1"/>
    <col min="12555" max="12555" width="3.109375" style="24" customWidth="1"/>
    <col min="12556" max="12799" width="8.88671875" style="24"/>
    <col min="12800" max="12800" width="24.88671875" style="24" customWidth="1"/>
    <col min="12801" max="12801" width="14.109375" style="24" customWidth="1"/>
    <col min="12802" max="12802" width="14.33203125" style="24" customWidth="1"/>
    <col min="12803" max="12803" width="69.6640625" style="24" customWidth="1"/>
    <col min="12804" max="12804" width="17.109375" style="24" customWidth="1"/>
    <col min="12805" max="12805" width="15.5546875" style="24" customWidth="1"/>
    <col min="12806" max="12810" width="14.109375" style="24" customWidth="1"/>
    <col min="12811" max="12811" width="3.109375" style="24" customWidth="1"/>
    <col min="12812" max="13055" width="8.88671875" style="24"/>
    <col min="13056" max="13056" width="24.88671875" style="24" customWidth="1"/>
    <col min="13057" max="13057" width="14.109375" style="24" customWidth="1"/>
    <col min="13058" max="13058" width="14.33203125" style="24" customWidth="1"/>
    <col min="13059" max="13059" width="69.6640625" style="24" customWidth="1"/>
    <col min="13060" max="13060" width="17.109375" style="24" customWidth="1"/>
    <col min="13061" max="13061" width="15.5546875" style="24" customWidth="1"/>
    <col min="13062" max="13066" width="14.109375" style="24" customWidth="1"/>
    <col min="13067" max="13067" width="3.109375" style="24" customWidth="1"/>
    <col min="13068" max="13311" width="8.88671875" style="24"/>
    <col min="13312" max="13312" width="24.88671875" style="24" customWidth="1"/>
    <col min="13313" max="13313" width="14.109375" style="24" customWidth="1"/>
    <col min="13314" max="13314" width="14.33203125" style="24" customWidth="1"/>
    <col min="13315" max="13315" width="69.6640625" style="24" customWidth="1"/>
    <col min="13316" max="13316" width="17.109375" style="24" customWidth="1"/>
    <col min="13317" max="13317" width="15.5546875" style="24" customWidth="1"/>
    <col min="13318" max="13322" width="14.109375" style="24" customWidth="1"/>
    <col min="13323" max="13323" width="3.109375" style="24" customWidth="1"/>
    <col min="13324" max="13567" width="8.88671875" style="24"/>
    <col min="13568" max="13568" width="24.88671875" style="24" customWidth="1"/>
    <col min="13569" max="13569" width="14.109375" style="24" customWidth="1"/>
    <col min="13570" max="13570" width="14.33203125" style="24" customWidth="1"/>
    <col min="13571" max="13571" width="69.6640625" style="24" customWidth="1"/>
    <col min="13572" max="13572" width="17.109375" style="24" customWidth="1"/>
    <col min="13573" max="13573" width="15.5546875" style="24" customWidth="1"/>
    <col min="13574" max="13578" width="14.109375" style="24" customWidth="1"/>
    <col min="13579" max="13579" width="3.109375" style="24" customWidth="1"/>
    <col min="13580" max="13823" width="8.88671875" style="24"/>
    <col min="13824" max="13824" width="24.88671875" style="24" customWidth="1"/>
    <col min="13825" max="13825" width="14.109375" style="24" customWidth="1"/>
    <col min="13826" max="13826" width="14.33203125" style="24" customWidth="1"/>
    <col min="13827" max="13827" width="69.6640625" style="24" customWidth="1"/>
    <col min="13828" max="13828" width="17.109375" style="24" customWidth="1"/>
    <col min="13829" max="13829" width="15.5546875" style="24" customWidth="1"/>
    <col min="13830" max="13834" width="14.109375" style="24" customWidth="1"/>
    <col min="13835" max="13835" width="3.109375" style="24" customWidth="1"/>
    <col min="13836" max="14079" width="8.88671875" style="24"/>
    <col min="14080" max="14080" width="24.88671875" style="24" customWidth="1"/>
    <col min="14081" max="14081" width="14.109375" style="24" customWidth="1"/>
    <col min="14082" max="14082" width="14.33203125" style="24" customWidth="1"/>
    <col min="14083" max="14083" width="69.6640625" style="24" customWidth="1"/>
    <col min="14084" max="14084" width="17.109375" style="24" customWidth="1"/>
    <col min="14085" max="14085" width="15.5546875" style="24" customWidth="1"/>
    <col min="14086" max="14090" width="14.109375" style="24" customWidth="1"/>
    <col min="14091" max="14091" width="3.109375" style="24" customWidth="1"/>
    <col min="14092" max="14335" width="8.88671875" style="24"/>
    <col min="14336" max="14336" width="24.88671875" style="24" customWidth="1"/>
    <col min="14337" max="14337" width="14.109375" style="24" customWidth="1"/>
    <col min="14338" max="14338" width="14.33203125" style="24" customWidth="1"/>
    <col min="14339" max="14339" width="69.6640625" style="24" customWidth="1"/>
    <col min="14340" max="14340" width="17.109375" style="24" customWidth="1"/>
    <col min="14341" max="14341" width="15.5546875" style="24" customWidth="1"/>
    <col min="14342" max="14346" width="14.109375" style="24" customWidth="1"/>
    <col min="14347" max="14347" width="3.109375" style="24" customWidth="1"/>
    <col min="14348" max="14591" width="8.88671875" style="24"/>
    <col min="14592" max="14592" width="24.88671875" style="24" customWidth="1"/>
    <col min="14593" max="14593" width="14.109375" style="24" customWidth="1"/>
    <col min="14594" max="14594" width="14.33203125" style="24" customWidth="1"/>
    <col min="14595" max="14595" width="69.6640625" style="24" customWidth="1"/>
    <col min="14596" max="14596" width="17.109375" style="24" customWidth="1"/>
    <col min="14597" max="14597" width="15.5546875" style="24" customWidth="1"/>
    <col min="14598" max="14602" width="14.109375" style="24" customWidth="1"/>
    <col min="14603" max="14603" width="3.109375" style="24" customWidth="1"/>
    <col min="14604" max="14847" width="8.88671875" style="24"/>
    <col min="14848" max="14848" width="24.88671875" style="24" customWidth="1"/>
    <col min="14849" max="14849" width="14.109375" style="24" customWidth="1"/>
    <col min="14850" max="14850" width="14.33203125" style="24" customWidth="1"/>
    <col min="14851" max="14851" width="69.6640625" style="24" customWidth="1"/>
    <col min="14852" max="14852" width="17.109375" style="24" customWidth="1"/>
    <col min="14853" max="14853" width="15.5546875" style="24" customWidth="1"/>
    <col min="14854" max="14858" width="14.109375" style="24" customWidth="1"/>
    <col min="14859" max="14859" width="3.109375" style="24" customWidth="1"/>
    <col min="14860" max="15103" width="8.88671875" style="24"/>
    <col min="15104" max="15104" width="24.88671875" style="24" customWidth="1"/>
    <col min="15105" max="15105" width="14.109375" style="24" customWidth="1"/>
    <col min="15106" max="15106" width="14.33203125" style="24" customWidth="1"/>
    <col min="15107" max="15107" width="69.6640625" style="24" customWidth="1"/>
    <col min="15108" max="15108" width="17.109375" style="24" customWidth="1"/>
    <col min="15109" max="15109" width="15.5546875" style="24" customWidth="1"/>
    <col min="15110" max="15114" width="14.109375" style="24" customWidth="1"/>
    <col min="15115" max="15115" width="3.109375" style="24" customWidth="1"/>
    <col min="15116" max="15359" width="8.88671875" style="24"/>
    <col min="15360" max="15360" width="24.88671875" style="24" customWidth="1"/>
    <col min="15361" max="15361" width="14.109375" style="24" customWidth="1"/>
    <col min="15362" max="15362" width="14.33203125" style="24" customWidth="1"/>
    <col min="15363" max="15363" width="69.6640625" style="24" customWidth="1"/>
    <col min="15364" max="15364" width="17.109375" style="24" customWidth="1"/>
    <col min="15365" max="15365" width="15.5546875" style="24" customWidth="1"/>
    <col min="15366" max="15370" width="14.109375" style="24" customWidth="1"/>
    <col min="15371" max="15371" width="3.109375" style="24" customWidth="1"/>
    <col min="15372" max="15615" width="8.88671875" style="24"/>
    <col min="15616" max="15616" width="24.88671875" style="24" customWidth="1"/>
    <col min="15617" max="15617" width="14.109375" style="24" customWidth="1"/>
    <col min="15618" max="15618" width="14.33203125" style="24" customWidth="1"/>
    <col min="15619" max="15619" width="69.6640625" style="24" customWidth="1"/>
    <col min="15620" max="15620" width="17.109375" style="24" customWidth="1"/>
    <col min="15621" max="15621" width="15.5546875" style="24" customWidth="1"/>
    <col min="15622" max="15626" width="14.109375" style="24" customWidth="1"/>
    <col min="15627" max="15627" width="3.109375" style="24" customWidth="1"/>
    <col min="15628" max="15871" width="8.88671875" style="24"/>
    <col min="15872" max="15872" width="24.88671875" style="24" customWidth="1"/>
    <col min="15873" max="15873" width="14.109375" style="24" customWidth="1"/>
    <col min="15874" max="15874" width="14.33203125" style="24" customWidth="1"/>
    <col min="15875" max="15875" width="69.6640625" style="24" customWidth="1"/>
    <col min="15876" max="15876" width="17.109375" style="24" customWidth="1"/>
    <col min="15877" max="15877" width="15.5546875" style="24" customWidth="1"/>
    <col min="15878" max="15882" width="14.109375" style="24" customWidth="1"/>
    <col min="15883" max="15883" width="3.109375" style="24" customWidth="1"/>
    <col min="15884" max="16127" width="8.88671875" style="24"/>
    <col min="16128" max="16128" width="24.88671875" style="24" customWidth="1"/>
    <col min="16129" max="16129" width="14.109375" style="24" customWidth="1"/>
    <col min="16130" max="16130" width="14.33203125" style="24" customWidth="1"/>
    <col min="16131" max="16131" width="69.6640625" style="24" customWidth="1"/>
    <col min="16132" max="16132" width="17.109375" style="24" customWidth="1"/>
    <col min="16133" max="16133" width="15.5546875" style="24" customWidth="1"/>
    <col min="16134" max="16138" width="14.109375" style="24" customWidth="1"/>
    <col min="16139" max="16139" width="3.109375" style="24" customWidth="1"/>
    <col min="16140" max="16384" width="8.88671875" style="24"/>
  </cols>
  <sheetData>
    <row r="1" spans="1:13" ht="15.6" x14ac:dyDescent="0.3">
      <c r="A1" s="22"/>
      <c r="B1" s="22"/>
      <c r="C1" s="22"/>
      <c r="D1" s="22"/>
      <c r="E1" s="22"/>
      <c r="F1" s="22"/>
      <c r="G1" s="22"/>
      <c r="H1" s="23"/>
      <c r="I1" s="23"/>
      <c r="J1" s="23"/>
      <c r="K1" s="23"/>
      <c r="L1" s="95" t="s">
        <v>110</v>
      </c>
    </row>
    <row r="2" spans="1:13" ht="15.6" x14ac:dyDescent="0.3">
      <c r="A2" s="22"/>
      <c r="B2" s="25"/>
      <c r="C2" s="25"/>
      <c r="D2" s="25"/>
      <c r="E2" s="25"/>
      <c r="F2" s="25"/>
      <c r="G2" s="25"/>
      <c r="H2" s="25"/>
      <c r="I2" s="25"/>
      <c r="J2" s="25"/>
      <c r="K2" s="25"/>
      <c r="L2" s="95"/>
    </row>
    <row r="3" spans="1:13" ht="15.6" x14ac:dyDescent="0.3">
      <c r="A3" s="237" t="s">
        <v>183</v>
      </c>
      <c r="B3" s="237"/>
      <c r="C3" s="237"/>
      <c r="D3" s="237"/>
      <c r="E3" s="237"/>
      <c r="F3" s="237"/>
      <c r="G3" s="237"/>
      <c r="H3" s="132"/>
      <c r="I3" s="132"/>
      <c r="J3" s="132"/>
      <c r="K3" s="132"/>
      <c r="L3" s="95"/>
    </row>
    <row r="4" spans="1:13" ht="15.6" x14ac:dyDescent="0.3">
      <c r="A4" s="26"/>
      <c r="B4" s="26"/>
      <c r="C4" s="26"/>
      <c r="D4" s="26"/>
      <c r="E4" s="26"/>
      <c r="F4" s="26"/>
      <c r="G4" s="26"/>
      <c r="H4" s="132"/>
      <c r="I4" s="132"/>
      <c r="J4" s="132"/>
      <c r="K4" s="132"/>
      <c r="L4" s="95"/>
    </row>
    <row r="5" spans="1:13" ht="15.6" x14ac:dyDescent="0.25">
      <c r="A5" s="238" t="s">
        <v>0</v>
      </c>
      <c r="B5" s="238" t="s">
        <v>173</v>
      </c>
      <c r="C5" s="238" t="s">
        <v>111</v>
      </c>
      <c r="D5" s="238" t="s">
        <v>112</v>
      </c>
      <c r="E5" s="238" t="s">
        <v>113</v>
      </c>
      <c r="F5" s="238" t="s">
        <v>174</v>
      </c>
      <c r="G5" s="238"/>
      <c r="H5" s="238"/>
      <c r="I5" s="238"/>
      <c r="J5" s="238"/>
      <c r="K5" s="239" t="s">
        <v>176</v>
      </c>
      <c r="L5" s="236" t="s">
        <v>175</v>
      </c>
    </row>
    <row r="6" spans="1:13" ht="61.95" customHeight="1" x14ac:dyDescent="0.25">
      <c r="A6" s="238"/>
      <c r="B6" s="238"/>
      <c r="C6" s="238"/>
      <c r="D6" s="238"/>
      <c r="E6" s="238"/>
      <c r="F6" s="133" t="s">
        <v>4</v>
      </c>
      <c r="G6" s="133" t="s">
        <v>5</v>
      </c>
      <c r="H6" s="133" t="s">
        <v>6</v>
      </c>
      <c r="I6" s="133" t="s">
        <v>7</v>
      </c>
      <c r="J6" s="133" t="s">
        <v>133</v>
      </c>
      <c r="K6" s="240"/>
      <c r="L6" s="236"/>
    </row>
    <row r="7" spans="1:13" ht="15.6" x14ac:dyDescent="0.25">
      <c r="A7" s="27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  <c r="K7" s="28">
        <v>11</v>
      </c>
      <c r="L7" s="28">
        <v>12</v>
      </c>
    </row>
    <row r="8" spans="1:13" ht="15.6" x14ac:dyDescent="0.25">
      <c r="A8" s="27"/>
      <c r="B8" s="29" t="s">
        <v>87</v>
      </c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3" ht="119.4" customHeight="1" x14ac:dyDescent="0.25">
      <c r="A9" s="30" t="s">
        <v>114</v>
      </c>
      <c r="B9" s="31" t="s">
        <v>127</v>
      </c>
      <c r="C9" s="32" t="s">
        <v>115</v>
      </c>
      <c r="D9" s="32" t="s">
        <v>125</v>
      </c>
      <c r="E9" s="28">
        <v>14018</v>
      </c>
      <c r="F9" s="28">
        <v>17883</v>
      </c>
      <c r="G9" s="28">
        <v>17730</v>
      </c>
      <c r="H9" s="28">
        <v>18575</v>
      </c>
      <c r="I9" s="28">
        <v>19412</v>
      </c>
      <c r="J9" s="28">
        <v>20246</v>
      </c>
      <c r="K9" s="28" t="s">
        <v>177</v>
      </c>
      <c r="L9" s="28" t="s">
        <v>178</v>
      </c>
    </row>
    <row r="10" spans="1:13" ht="15.6" x14ac:dyDescent="0.25">
      <c r="A10" s="27"/>
      <c r="B10" s="29" t="s">
        <v>128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3" ht="117.6" customHeight="1" x14ac:dyDescent="0.25">
      <c r="A11" s="34" t="s">
        <v>117</v>
      </c>
      <c r="B11" s="32" t="s">
        <v>131</v>
      </c>
      <c r="C11" s="32" t="s">
        <v>115</v>
      </c>
      <c r="D11" s="127" t="s">
        <v>118</v>
      </c>
      <c r="E11" s="35">
        <v>42769</v>
      </c>
      <c r="F11" s="35">
        <v>40278</v>
      </c>
      <c r="G11" s="35">
        <v>40160</v>
      </c>
      <c r="H11" s="35">
        <v>40180</v>
      </c>
      <c r="I11" s="35">
        <v>40200</v>
      </c>
      <c r="J11" s="35">
        <v>40220</v>
      </c>
      <c r="K11" s="28" t="s">
        <v>177</v>
      </c>
      <c r="L11" s="28" t="s">
        <v>179</v>
      </c>
    </row>
    <row r="12" spans="1:13" ht="115.2" customHeight="1" x14ac:dyDescent="0.25">
      <c r="A12" s="34" t="s">
        <v>119</v>
      </c>
      <c r="B12" s="32" t="s">
        <v>238</v>
      </c>
      <c r="C12" s="32" t="s">
        <v>132</v>
      </c>
      <c r="D12" s="32" t="s">
        <v>129</v>
      </c>
      <c r="E12" s="35" t="s">
        <v>122</v>
      </c>
      <c r="F12" s="35">
        <v>1</v>
      </c>
      <c r="G12" s="35" t="s">
        <v>122</v>
      </c>
      <c r="H12" s="35" t="s">
        <v>122</v>
      </c>
      <c r="I12" s="35" t="s">
        <v>122</v>
      </c>
      <c r="J12" s="35" t="s">
        <v>122</v>
      </c>
      <c r="K12" s="28" t="s">
        <v>177</v>
      </c>
      <c r="L12" s="28" t="s">
        <v>180</v>
      </c>
      <c r="M12" s="36"/>
    </row>
    <row r="13" spans="1:13" ht="15.6" x14ac:dyDescent="0.25">
      <c r="A13" s="27"/>
      <c r="B13" s="29" t="s">
        <v>89</v>
      </c>
      <c r="C13" s="28"/>
      <c r="D13" s="28"/>
      <c r="E13" s="28"/>
      <c r="F13" s="28"/>
      <c r="G13" s="28"/>
      <c r="H13" s="28"/>
      <c r="I13" s="28"/>
      <c r="J13" s="28"/>
      <c r="K13" s="28"/>
      <c r="L13" s="133"/>
    </row>
    <row r="14" spans="1:13" ht="409.2" customHeight="1" x14ac:dyDescent="0.25">
      <c r="A14" s="34" t="s">
        <v>43</v>
      </c>
      <c r="B14" s="33" t="s">
        <v>292</v>
      </c>
      <c r="C14" s="33" t="s">
        <v>293</v>
      </c>
      <c r="D14" s="33" t="s">
        <v>121</v>
      </c>
      <c r="E14" s="28">
        <v>873.03499999999997</v>
      </c>
      <c r="F14" s="28">
        <v>948.846</v>
      </c>
      <c r="G14" s="28">
        <v>1093.884</v>
      </c>
      <c r="H14" s="28">
        <v>1395.328</v>
      </c>
      <c r="I14" s="28">
        <v>1556.9380000000001</v>
      </c>
      <c r="J14" s="28">
        <v>1713.2929999999999</v>
      </c>
      <c r="K14" s="28" t="s">
        <v>177</v>
      </c>
      <c r="L14" s="131" t="s">
        <v>285</v>
      </c>
    </row>
    <row r="15" spans="1:13" ht="112.2" customHeight="1" x14ac:dyDescent="0.25">
      <c r="A15" s="30" t="s">
        <v>48</v>
      </c>
      <c r="B15" s="32" t="s">
        <v>134</v>
      </c>
      <c r="C15" s="31" t="s">
        <v>124</v>
      </c>
      <c r="D15" s="32" t="s">
        <v>125</v>
      </c>
      <c r="E15" s="28">
        <v>77</v>
      </c>
      <c r="F15" s="28">
        <v>103</v>
      </c>
      <c r="G15" s="28">
        <v>129</v>
      </c>
      <c r="H15" s="28">
        <v>155</v>
      </c>
      <c r="I15" s="28">
        <v>181</v>
      </c>
      <c r="J15" s="28">
        <v>200</v>
      </c>
      <c r="K15" s="28" t="s">
        <v>177</v>
      </c>
      <c r="L15" s="133" t="s">
        <v>181</v>
      </c>
    </row>
    <row r="16" spans="1:13" ht="15.6" x14ac:dyDescent="0.25">
      <c r="A16" s="34"/>
      <c r="B16" s="233" t="s">
        <v>90</v>
      </c>
      <c r="C16" s="234"/>
      <c r="D16" s="234"/>
      <c r="E16" s="234"/>
      <c r="F16" s="234"/>
      <c r="G16" s="234"/>
      <c r="H16" s="234"/>
      <c r="I16" s="234"/>
      <c r="J16" s="234"/>
      <c r="K16" s="234"/>
      <c r="L16" s="235"/>
    </row>
    <row r="17" spans="1:13" ht="141.6" customHeight="1" x14ac:dyDescent="0.25">
      <c r="A17" s="30" t="s">
        <v>50</v>
      </c>
      <c r="B17" s="107" t="s">
        <v>217</v>
      </c>
      <c r="C17" s="32" t="s">
        <v>115</v>
      </c>
      <c r="D17" s="32" t="s">
        <v>116</v>
      </c>
      <c r="E17" s="37" t="s">
        <v>120</v>
      </c>
      <c r="F17" s="91">
        <v>63.6</v>
      </c>
      <c r="G17" s="38" t="s">
        <v>122</v>
      </c>
      <c r="H17" s="38" t="s">
        <v>122</v>
      </c>
      <c r="I17" s="38" t="s">
        <v>122</v>
      </c>
      <c r="J17" s="38" t="s">
        <v>122</v>
      </c>
      <c r="K17" s="28" t="s">
        <v>177</v>
      </c>
      <c r="L17" s="133" t="s">
        <v>182</v>
      </c>
      <c r="M17" s="36"/>
    </row>
    <row r="18" spans="1:13" ht="15.6" customHeight="1" x14ac:dyDescent="0.25">
      <c r="A18" s="97"/>
      <c r="B18" s="233" t="s">
        <v>219</v>
      </c>
      <c r="C18" s="234"/>
      <c r="D18" s="234"/>
      <c r="E18" s="234"/>
      <c r="F18" s="234"/>
      <c r="G18" s="234"/>
      <c r="H18" s="234"/>
      <c r="I18" s="234"/>
      <c r="J18" s="234"/>
      <c r="K18" s="234"/>
      <c r="L18" s="235"/>
    </row>
    <row r="19" spans="1:13" s="113" customFormat="1" ht="114" customHeight="1" x14ac:dyDescent="0.25">
      <c r="A19" s="34" t="s">
        <v>225</v>
      </c>
      <c r="B19" s="32" t="s">
        <v>226</v>
      </c>
      <c r="C19" s="32" t="s">
        <v>115</v>
      </c>
      <c r="D19" s="32" t="s">
        <v>116</v>
      </c>
      <c r="E19" s="111">
        <f>3646/31416*100</f>
        <v>11.605551311433665</v>
      </c>
      <c r="F19" s="111">
        <v>11.7</v>
      </c>
      <c r="G19" s="111">
        <v>10.5</v>
      </c>
      <c r="H19" s="111">
        <v>10.6</v>
      </c>
      <c r="I19" s="111">
        <v>10.7</v>
      </c>
      <c r="J19" s="111">
        <v>10.8</v>
      </c>
      <c r="K19" s="28" t="s">
        <v>177</v>
      </c>
      <c r="L19" s="34" t="s">
        <v>227</v>
      </c>
    </row>
    <row r="20" spans="1:13" ht="114" customHeight="1" x14ac:dyDescent="0.25">
      <c r="A20" s="34" t="s">
        <v>270</v>
      </c>
      <c r="B20" s="32" t="s">
        <v>301</v>
      </c>
      <c r="C20" s="32" t="s">
        <v>115</v>
      </c>
      <c r="D20" s="32" t="s">
        <v>116</v>
      </c>
      <c r="E20" s="111" t="s">
        <v>122</v>
      </c>
      <c r="F20" s="111" t="s">
        <v>122</v>
      </c>
      <c r="G20" s="111">
        <v>62</v>
      </c>
      <c r="H20" s="111">
        <v>76</v>
      </c>
      <c r="I20" s="111">
        <v>80</v>
      </c>
      <c r="J20" s="111">
        <v>80</v>
      </c>
      <c r="K20" s="28" t="s">
        <v>177</v>
      </c>
      <c r="L20" s="34" t="s">
        <v>302</v>
      </c>
    </row>
  </sheetData>
  <mergeCells count="11">
    <mergeCell ref="B18:L18"/>
    <mergeCell ref="L5:L6"/>
    <mergeCell ref="B16:L16"/>
    <mergeCell ref="A3:G3"/>
    <mergeCell ref="A5:A6"/>
    <mergeCell ref="B5:B6"/>
    <mergeCell ref="C5:C6"/>
    <mergeCell ref="D5:D6"/>
    <mergeCell ref="E5:E6"/>
    <mergeCell ref="F5:J5"/>
    <mergeCell ref="K5:K6"/>
  </mergeCells>
  <phoneticPr fontId="24" type="noConversion"/>
  <pageMargins left="1.1811023622047245" right="0.39370078740157483" top="0.78740157480314965" bottom="0.78740157480314965" header="0.31496062992125984" footer="0.31496062992125984"/>
  <pageSetup paperSize="9" scale="63" fitToHeight="3" orientation="landscape" r:id="rId1"/>
  <headerFooter>
    <oddHeader>&amp;C&amp;P</oddHeader>
  </headerFooter>
  <rowBreaks count="1" manualBreakCount="1">
    <brk id="1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="60" zoomScaleNormal="70" workbookViewId="0">
      <selection activeCell="A30" sqref="A30:H30"/>
    </sheetView>
  </sheetViews>
  <sheetFormatPr defaultColWidth="9.109375" defaultRowHeight="15.6" x14ac:dyDescent="0.25"/>
  <cols>
    <col min="1" max="1" width="5.88671875" style="56" customWidth="1"/>
    <col min="2" max="2" width="16.44140625" style="56" customWidth="1"/>
    <col min="3" max="3" width="15.109375" style="56" customWidth="1"/>
    <col min="4" max="4" width="19.88671875" style="56" customWidth="1"/>
    <col min="5" max="5" width="15.109375" style="56" customWidth="1"/>
    <col min="6" max="6" width="69.6640625" style="56" customWidth="1"/>
    <col min="7" max="7" width="36.5546875" style="56" customWidth="1"/>
    <col min="8" max="8" width="18.5546875" style="56" customWidth="1"/>
    <col min="9" max="16384" width="9.109375" style="56"/>
  </cols>
  <sheetData>
    <row r="1" spans="1:8" x14ac:dyDescent="0.25">
      <c r="G1" s="57"/>
      <c r="H1" s="39"/>
    </row>
    <row r="3" spans="1:8" x14ac:dyDescent="0.25">
      <c r="A3" s="246" t="s">
        <v>306</v>
      </c>
      <c r="B3" s="246"/>
      <c r="C3" s="246"/>
      <c r="D3" s="246"/>
      <c r="E3" s="246"/>
      <c r="F3" s="246"/>
      <c r="G3" s="246"/>
      <c r="H3" s="246"/>
    </row>
    <row r="5" spans="1:8" ht="31.2" x14ac:dyDescent="0.25">
      <c r="A5" s="31" t="s">
        <v>0</v>
      </c>
      <c r="B5" s="247" t="s">
        <v>272</v>
      </c>
      <c r="C5" s="248"/>
      <c r="D5" s="136" t="s">
        <v>184</v>
      </c>
      <c r="E5" s="31" t="s">
        <v>135</v>
      </c>
      <c r="F5" s="58" t="s">
        <v>273</v>
      </c>
      <c r="G5" s="31" t="s">
        <v>136</v>
      </c>
      <c r="H5" s="31" t="s">
        <v>137</v>
      </c>
    </row>
    <row r="6" spans="1:8" x14ac:dyDescent="0.25">
      <c r="A6" s="59"/>
      <c r="B6" s="29" t="s">
        <v>87</v>
      </c>
      <c r="C6" s="60"/>
      <c r="D6" s="60"/>
      <c r="E6" s="60"/>
      <c r="F6" s="61"/>
      <c r="G6" s="62"/>
      <c r="H6" s="63"/>
    </row>
    <row r="7" spans="1:8" ht="109.2" x14ac:dyDescent="0.25">
      <c r="A7" s="59" t="s">
        <v>138</v>
      </c>
      <c r="B7" s="243" t="s">
        <v>127</v>
      </c>
      <c r="C7" s="243"/>
      <c r="D7" s="32" t="s">
        <v>115</v>
      </c>
      <c r="E7" s="134" t="s">
        <v>125</v>
      </c>
      <c r="F7" s="134" t="s">
        <v>187</v>
      </c>
      <c r="G7" s="31" t="s">
        <v>186</v>
      </c>
      <c r="H7" s="31" t="s">
        <v>142</v>
      </c>
    </row>
    <row r="8" spans="1:8" x14ac:dyDescent="0.25">
      <c r="A8" s="59"/>
      <c r="B8" s="29" t="s">
        <v>128</v>
      </c>
      <c r="C8" s="60"/>
      <c r="D8" s="60"/>
      <c r="E8" s="60"/>
      <c r="F8" s="61"/>
      <c r="G8" s="65"/>
      <c r="H8" s="63"/>
    </row>
    <row r="9" spans="1:8" ht="116.4" customHeight="1" x14ac:dyDescent="0.25">
      <c r="A9" s="58" t="s">
        <v>117</v>
      </c>
      <c r="B9" s="244" t="s">
        <v>131</v>
      </c>
      <c r="C9" s="249"/>
      <c r="D9" s="32" t="s">
        <v>115</v>
      </c>
      <c r="E9" s="134" t="s">
        <v>118</v>
      </c>
      <c r="F9" s="134" t="s">
        <v>188</v>
      </c>
      <c r="G9" s="134" t="s">
        <v>139</v>
      </c>
      <c r="H9" s="31" t="s">
        <v>142</v>
      </c>
    </row>
    <row r="10" spans="1:8" ht="69.599999999999994" customHeight="1" x14ac:dyDescent="0.25">
      <c r="A10" s="116" t="s">
        <v>119</v>
      </c>
      <c r="B10" s="243" t="s">
        <v>238</v>
      </c>
      <c r="C10" s="243"/>
      <c r="D10" s="32" t="s">
        <v>132</v>
      </c>
      <c r="E10" s="32" t="s">
        <v>129</v>
      </c>
      <c r="F10" s="31" t="s">
        <v>185</v>
      </c>
      <c r="G10" s="134" t="s">
        <v>214</v>
      </c>
      <c r="H10" s="31" t="s">
        <v>142</v>
      </c>
    </row>
    <row r="11" spans="1:8" x14ac:dyDescent="0.25">
      <c r="A11" s="59"/>
      <c r="B11" s="29" t="s">
        <v>89</v>
      </c>
      <c r="C11" s="60"/>
      <c r="D11" s="60"/>
      <c r="E11" s="60"/>
      <c r="F11" s="61"/>
      <c r="G11" s="62"/>
      <c r="H11" s="63"/>
    </row>
    <row r="12" spans="1:8" ht="403.2" customHeight="1" x14ac:dyDescent="0.25">
      <c r="A12" s="31" t="s">
        <v>43</v>
      </c>
      <c r="B12" s="253" t="s">
        <v>292</v>
      </c>
      <c r="C12" s="254"/>
      <c r="D12" s="33" t="s">
        <v>294</v>
      </c>
      <c r="E12" s="33" t="s">
        <v>121</v>
      </c>
      <c r="F12" s="241" t="s">
        <v>140</v>
      </c>
      <c r="G12" s="241" t="s">
        <v>141</v>
      </c>
      <c r="H12" s="31" t="s">
        <v>142</v>
      </c>
    </row>
    <row r="13" spans="1:8" ht="325.2" customHeight="1" x14ac:dyDescent="0.25">
      <c r="A13" s="31"/>
      <c r="B13" s="255"/>
      <c r="C13" s="256"/>
      <c r="D13" s="66"/>
      <c r="E13" s="66"/>
      <c r="F13" s="259"/>
      <c r="G13" s="242"/>
      <c r="H13" s="31"/>
    </row>
    <row r="14" spans="1:8" ht="314.39999999999998" customHeight="1" x14ac:dyDescent="0.25">
      <c r="A14" s="31"/>
      <c r="B14" s="257"/>
      <c r="C14" s="258"/>
      <c r="D14" s="66"/>
      <c r="E14" s="66"/>
      <c r="F14" s="242"/>
      <c r="G14" s="31"/>
      <c r="H14" s="31"/>
    </row>
    <row r="15" spans="1:8" ht="143.4" customHeight="1" x14ac:dyDescent="0.25">
      <c r="A15" s="67" t="s">
        <v>48</v>
      </c>
      <c r="B15" s="244" t="s">
        <v>146</v>
      </c>
      <c r="C15" s="245"/>
      <c r="D15" s="31" t="s">
        <v>143</v>
      </c>
      <c r="E15" s="31" t="s">
        <v>125</v>
      </c>
      <c r="F15" s="134" t="s">
        <v>144</v>
      </c>
      <c r="G15" s="31" t="s">
        <v>145</v>
      </c>
      <c r="H15" s="31" t="s">
        <v>142</v>
      </c>
    </row>
    <row r="16" spans="1:8" ht="15.6" customHeight="1" x14ac:dyDescent="0.25">
      <c r="A16" s="68"/>
      <c r="B16" s="233" t="s">
        <v>90</v>
      </c>
      <c r="C16" s="234"/>
      <c r="D16" s="234"/>
      <c r="E16" s="234"/>
      <c r="F16" s="234"/>
      <c r="G16" s="234"/>
      <c r="H16" s="235"/>
    </row>
    <row r="17" spans="1:8" ht="223.2" customHeight="1" x14ac:dyDescent="0.25">
      <c r="A17" s="64" t="s">
        <v>50</v>
      </c>
      <c r="B17" s="243" t="s">
        <v>217</v>
      </c>
      <c r="C17" s="243"/>
      <c r="D17" s="32" t="s">
        <v>115</v>
      </c>
      <c r="E17" s="134" t="s">
        <v>126</v>
      </c>
      <c r="F17" s="69" t="s">
        <v>189</v>
      </c>
      <c r="G17" s="57" t="s">
        <v>190</v>
      </c>
      <c r="H17" s="31" t="s">
        <v>142</v>
      </c>
    </row>
    <row r="18" spans="1:8" x14ac:dyDescent="0.25">
      <c r="A18" s="64"/>
      <c r="B18" s="112" t="s">
        <v>219</v>
      </c>
      <c r="C18" s="134"/>
      <c r="D18" s="32"/>
      <c r="E18" s="134"/>
      <c r="F18" s="69"/>
      <c r="G18" s="31"/>
      <c r="H18" s="31"/>
    </row>
    <row r="19" spans="1:8" ht="82.8" customHeight="1" x14ac:dyDescent="0.25">
      <c r="A19" s="34" t="s">
        <v>225</v>
      </c>
      <c r="B19" s="251" t="s">
        <v>226</v>
      </c>
      <c r="C19" s="252"/>
      <c r="D19" s="32" t="s">
        <v>115</v>
      </c>
      <c r="E19" s="32" t="s">
        <v>116</v>
      </c>
      <c r="F19" s="134" t="s">
        <v>229</v>
      </c>
      <c r="G19" s="31" t="s">
        <v>230</v>
      </c>
      <c r="H19" s="31" t="s">
        <v>228</v>
      </c>
    </row>
    <row r="20" spans="1:8" ht="175.8" customHeight="1" x14ac:dyDescent="0.25">
      <c r="A20" s="34" t="s">
        <v>270</v>
      </c>
      <c r="B20" s="250" t="s">
        <v>301</v>
      </c>
      <c r="C20" s="250"/>
      <c r="D20" s="32" t="s">
        <v>115</v>
      </c>
      <c r="E20" s="32" t="s">
        <v>116</v>
      </c>
      <c r="F20" s="31" t="s">
        <v>303</v>
      </c>
      <c r="G20" s="31" t="s">
        <v>230</v>
      </c>
      <c r="H20" s="31" t="s">
        <v>228</v>
      </c>
    </row>
  </sheetData>
  <mergeCells count="13">
    <mergeCell ref="B20:C20"/>
    <mergeCell ref="B17:C17"/>
    <mergeCell ref="B19:C19"/>
    <mergeCell ref="B12:C14"/>
    <mergeCell ref="F12:F14"/>
    <mergeCell ref="G12:G13"/>
    <mergeCell ref="B10:C10"/>
    <mergeCell ref="B16:H16"/>
    <mergeCell ref="B15:C15"/>
    <mergeCell ref="A3:H3"/>
    <mergeCell ref="B5:C5"/>
    <mergeCell ref="B7:C7"/>
    <mergeCell ref="B9:C9"/>
  </mergeCells>
  <pageMargins left="1.1811023622047245" right="0.39370078740157483" top="0.78740157480314965" bottom="0.78740157480314965" header="0.31496062992125984" footer="0.31496062992125984"/>
  <pageSetup paperSize="9" scale="66" fitToHeight="13" orientation="landscape" r:id="rId1"/>
  <headerFooter>
    <oddHeader>&amp;C&amp;P</oddHeader>
  </headerFooter>
  <rowBreaks count="1" manualBreakCount="1">
    <brk id="1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55"/>
  <sheetViews>
    <sheetView view="pageBreakPreview" topLeftCell="A51" zoomScale="60" zoomScaleNormal="60" workbookViewId="0">
      <selection activeCell="A30" sqref="A30:H30"/>
    </sheetView>
  </sheetViews>
  <sheetFormatPr defaultColWidth="9.109375" defaultRowHeight="15.6" x14ac:dyDescent="0.25"/>
  <cols>
    <col min="1" max="1" width="5.88671875" style="56" customWidth="1"/>
    <col min="2" max="2" width="46.33203125" style="56" customWidth="1"/>
    <col min="3" max="3" width="38" style="56" customWidth="1"/>
    <col min="4" max="4" width="15.109375" style="56" customWidth="1"/>
    <col min="5" max="5" width="76.33203125" style="56" customWidth="1"/>
    <col min="6" max="6" width="11.21875" style="56" bestFit="1" customWidth="1"/>
    <col min="7" max="16384" width="9.109375" style="56"/>
  </cols>
  <sheetData>
    <row r="3" spans="1:6" x14ac:dyDescent="0.25">
      <c r="A3" s="246" t="s">
        <v>275</v>
      </c>
      <c r="B3" s="246"/>
      <c r="C3" s="246"/>
      <c r="D3" s="246"/>
      <c r="E3" s="246"/>
    </row>
    <row r="5" spans="1:6" ht="46.8" customHeight="1" x14ac:dyDescent="0.25">
      <c r="A5" s="31" t="s">
        <v>0</v>
      </c>
      <c r="B5" s="139" t="s">
        <v>314</v>
      </c>
      <c r="C5" s="139" t="s">
        <v>274</v>
      </c>
      <c r="D5" s="31" t="s">
        <v>135</v>
      </c>
      <c r="E5" s="58" t="s">
        <v>315</v>
      </c>
    </row>
    <row r="6" spans="1:6" ht="30.6" customHeight="1" x14ac:dyDescent="0.3">
      <c r="A6" s="98"/>
      <c r="B6" s="29" t="s">
        <v>87</v>
      </c>
      <c r="D6" s="64"/>
      <c r="E6" s="64"/>
    </row>
    <row r="7" spans="1:6" ht="174.6" customHeight="1" x14ac:dyDescent="0.25">
      <c r="A7" s="99" t="s">
        <v>138</v>
      </c>
      <c r="B7" s="32" t="s">
        <v>378</v>
      </c>
      <c r="C7" s="137" t="s">
        <v>300</v>
      </c>
      <c r="D7" s="32" t="s">
        <v>116</v>
      </c>
      <c r="E7" s="31" t="s">
        <v>281</v>
      </c>
      <c r="F7" s="135"/>
    </row>
    <row r="8" spans="1:6" ht="196.2" customHeight="1" x14ac:dyDescent="0.25">
      <c r="A8" s="99" t="s">
        <v>193</v>
      </c>
      <c r="B8" s="128" t="s">
        <v>379</v>
      </c>
      <c r="C8" s="138" t="s">
        <v>376</v>
      </c>
      <c r="D8" s="32" t="s">
        <v>116</v>
      </c>
      <c r="E8" s="31" t="s">
        <v>377</v>
      </c>
    </row>
    <row r="9" spans="1:6" ht="109.8" customHeight="1" x14ac:dyDescent="0.25">
      <c r="A9" s="99" t="s">
        <v>27</v>
      </c>
      <c r="B9" s="31" t="s">
        <v>380</v>
      </c>
      <c r="C9" s="128" t="s">
        <v>260</v>
      </c>
      <c r="D9" s="32" t="s">
        <v>125</v>
      </c>
      <c r="E9" s="31" t="s">
        <v>280</v>
      </c>
    </row>
    <row r="10" spans="1:6" ht="109.8" customHeight="1" x14ac:dyDescent="0.25">
      <c r="A10" s="64" t="s">
        <v>279</v>
      </c>
      <c r="B10" s="31" t="s">
        <v>381</v>
      </c>
      <c r="C10" s="128" t="s">
        <v>250</v>
      </c>
      <c r="D10" s="32"/>
      <c r="E10" s="31" t="s">
        <v>280</v>
      </c>
    </row>
    <row r="11" spans="1:6" ht="104.4" customHeight="1" x14ac:dyDescent="0.25">
      <c r="A11" s="64" t="s">
        <v>317</v>
      </c>
      <c r="B11" s="32" t="s">
        <v>382</v>
      </c>
      <c r="C11" s="137" t="s">
        <v>150</v>
      </c>
      <c r="D11" s="32" t="s">
        <v>125</v>
      </c>
      <c r="E11" s="31" t="s">
        <v>280</v>
      </c>
    </row>
    <row r="12" spans="1:6" ht="104.4" customHeight="1" x14ac:dyDescent="0.25">
      <c r="A12" s="64" t="s">
        <v>411</v>
      </c>
      <c r="B12" s="32" t="s">
        <v>383</v>
      </c>
      <c r="C12" s="186" t="s">
        <v>338</v>
      </c>
      <c r="D12" s="32" t="s">
        <v>125</v>
      </c>
      <c r="E12" s="31" t="s">
        <v>280</v>
      </c>
    </row>
    <row r="13" spans="1:6" ht="104.4" customHeight="1" x14ac:dyDescent="0.25">
      <c r="A13" s="64" t="s">
        <v>412</v>
      </c>
      <c r="B13" s="190" t="s">
        <v>384</v>
      </c>
      <c r="C13" s="186" t="s">
        <v>341</v>
      </c>
      <c r="D13" s="32" t="s">
        <v>125</v>
      </c>
      <c r="E13" s="31" t="s">
        <v>280</v>
      </c>
    </row>
    <row r="14" spans="1:6" x14ac:dyDescent="0.25">
      <c r="A14" s="99"/>
      <c r="B14" s="100" t="s">
        <v>128</v>
      </c>
      <c r="D14" s="99"/>
      <c r="E14" s="64"/>
    </row>
    <row r="15" spans="1:6" ht="169.2" customHeight="1" x14ac:dyDescent="0.25">
      <c r="A15" s="99" t="s">
        <v>117</v>
      </c>
      <c r="B15" s="32" t="s">
        <v>385</v>
      </c>
      <c r="C15" s="137" t="s">
        <v>287</v>
      </c>
      <c r="D15" s="32" t="s">
        <v>116</v>
      </c>
      <c r="E15" s="31" t="s">
        <v>281</v>
      </c>
    </row>
    <row r="16" spans="1:6" ht="48.6" customHeight="1" x14ac:dyDescent="0.25">
      <c r="A16" s="99" t="s">
        <v>119</v>
      </c>
      <c r="B16" s="32" t="s">
        <v>386</v>
      </c>
      <c r="C16" s="137" t="s">
        <v>148</v>
      </c>
      <c r="D16" s="99" t="s">
        <v>191</v>
      </c>
      <c r="E16" s="31" t="s">
        <v>203</v>
      </c>
    </row>
    <row r="17" spans="1:5" ht="75.599999999999994" customHeight="1" x14ac:dyDescent="0.25">
      <c r="A17" s="99" t="s">
        <v>130</v>
      </c>
      <c r="B17" s="32" t="s">
        <v>310</v>
      </c>
      <c r="C17" s="137" t="s">
        <v>192</v>
      </c>
      <c r="D17" s="32" t="s">
        <v>125</v>
      </c>
      <c r="E17" s="31" t="s">
        <v>282</v>
      </c>
    </row>
    <row r="18" spans="1:5" ht="183.6" customHeight="1" x14ac:dyDescent="0.25">
      <c r="A18" s="99" t="s">
        <v>194</v>
      </c>
      <c r="B18" s="128" t="s">
        <v>387</v>
      </c>
      <c r="C18" s="187" t="s">
        <v>376</v>
      </c>
      <c r="D18" s="32" t="s">
        <v>116</v>
      </c>
      <c r="E18" s="31" t="s">
        <v>377</v>
      </c>
    </row>
    <row r="19" spans="1:5" ht="113.4" customHeight="1" x14ac:dyDescent="0.25">
      <c r="A19" s="99" t="s">
        <v>237</v>
      </c>
      <c r="B19" s="128" t="s">
        <v>388</v>
      </c>
      <c r="C19" s="138" t="s">
        <v>259</v>
      </c>
      <c r="D19" s="32" t="s">
        <v>125</v>
      </c>
      <c r="E19" s="31" t="s">
        <v>280</v>
      </c>
    </row>
    <row r="20" spans="1:5" ht="121.2" customHeight="1" x14ac:dyDescent="0.25">
      <c r="A20" s="99" t="s">
        <v>277</v>
      </c>
      <c r="B20" s="128" t="s">
        <v>389</v>
      </c>
      <c r="C20" s="138" t="s">
        <v>295</v>
      </c>
      <c r="D20" s="32" t="s">
        <v>125</v>
      </c>
      <c r="E20" s="31" t="s">
        <v>280</v>
      </c>
    </row>
    <row r="21" spans="1:5" ht="121.2" customHeight="1" x14ac:dyDescent="0.25">
      <c r="A21" s="99" t="s">
        <v>413</v>
      </c>
      <c r="B21" s="128" t="s">
        <v>390</v>
      </c>
      <c r="C21" s="187" t="s">
        <v>346</v>
      </c>
      <c r="D21" s="32" t="s">
        <v>125</v>
      </c>
      <c r="E21" s="31" t="s">
        <v>280</v>
      </c>
    </row>
    <row r="22" spans="1:5" ht="72.599999999999994" customHeight="1" x14ac:dyDescent="0.25">
      <c r="A22" s="99" t="s">
        <v>414</v>
      </c>
      <c r="B22" s="128" t="s">
        <v>391</v>
      </c>
      <c r="C22" s="137" t="s">
        <v>318</v>
      </c>
      <c r="D22" s="32" t="s">
        <v>125</v>
      </c>
      <c r="E22" s="31" t="s">
        <v>321</v>
      </c>
    </row>
    <row r="23" spans="1:5" ht="72.599999999999994" customHeight="1" x14ac:dyDescent="0.25">
      <c r="A23" s="99" t="s">
        <v>415</v>
      </c>
      <c r="B23" s="32" t="s">
        <v>392</v>
      </c>
      <c r="C23" s="186" t="s">
        <v>349</v>
      </c>
      <c r="D23" s="32" t="s">
        <v>125</v>
      </c>
      <c r="E23" s="31" t="s">
        <v>282</v>
      </c>
    </row>
    <row r="24" spans="1:5" x14ac:dyDescent="0.25">
      <c r="A24" s="99"/>
      <c r="B24" s="192" t="s">
        <v>89</v>
      </c>
      <c r="D24" s="99"/>
      <c r="E24" s="64"/>
    </row>
    <row r="25" spans="1:5" ht="183" customHeight="1" x14ac:dyDescent="0.25">
      <c r="A25" s="99" t="s">
        <v>43</v>
      </c>
      <c r="B25" s="32" t="s">
        <v>307</v>
      </c>
      <c r="C25" s="137" t="s">
        <v>289</v>
      </c>
      <c r="D25" s="32" t="s">
        <v>116</v>
      </c>
      <c r="E25" s="31" t="s">
        <v>283</v>
      </c>
    </row>
    <row r="26" spans="1:5" ht="70.2" customHeight="1" x14ac:dyDescent="0.25">
      <c r="A26" s="99" t="s">
        <v>48</v>
      </c>
      <c r="B26" s="32" t="s">
        <v>309</v>
      </c>
      <c r="C26" s="137" t="s">
        <v>151</v>
      </c>
      <c r="D26" s="32" t="s">
        <v>125</v>
      </c>
      <c r="E26" s="31" t="s">
        <v>280</v>
      </c>
    </row>
    <row r="27" spans="1:5" ht="146.4" customHeight="1" x14ac:dyDescent="0.25">
      <c r="A27" s="99" t="s">
        <v>123</v>
      </c>
      <c r="B27" s="32" t="s">
        <v>308</v>
      </c>
      <c r="C27" s="137" t="s">
        <v>152</v>
      </c>
      <c r="D27" s="32" t="s">
        <v>125</v>
      </c>
      <c r="E27" s="31" t="s">
        <v>280</v>
      </c>
    </row>
    <row r="28" spans="1:5" ht="172.8" customHeight="1" x14ac:dyDescent="0.25">
      <c r="A28" s="99" t="s">
        <v>195</v>
      </c>
      <c r="B28" s="32" t="s">
        <v>311</v>
      </c>
      <c r="C28" s="137" t="s">
        <v>149</v>
      </c>
      <c r="D28" s="32" t="s">
        <v>116</v>
      </c>
      <c r="E28" s="31" t="s">
        <v>283</v>
      </c>
    </row>
    <row r="29" spans="1:5" ht="65.400000000000006" customHeight="1" x14ac:dyDescent="0.25">
      <c r="A29" s="99" t="s">
        <v>196</v>
      </c>
      <c r="B29" s="32" t="s">
        <v>312</v>
      </c>
      <c r="C29" s="137" t="s">
        <v>151</v>
      </c>
      <c r="D29" s="32" t="s">
        <v>125</v>
      </c>
      <c r="E29" s="31" t="s">
        <v>282</v>
      </c>
    </row>
    <row r="30" spans="1:5" ht="148.19999999999999" customHeight="1" x14ac:dyDescent="0.25">
      <c r="A30" s="99" t="s">
        <v>197</v>
      </c>
      <c r="B30" s="128" t="s">
        <v>393</v>
      </c>
      <c r="C30" s="187" t="s">
        <v>365</v>
      </c>
      <c r="D30" s="32" t="s">
        <v>125</v>
      </c>
      <c r="E30" s="31" t="s">
        <v>394</v>
      </c>
    </row>
    <row r="31" spans="1:5" ht="148.19999999999999" customHeight="1" x14ac:dyDescent="0.25">
      <c r="A31" s="99" t="s">
        <v>198</v>
      </c>
      <c r="B31" s="128" t="s">
        <v>395</v>
      </c>
      <c r="C31" s="138" t="s">
        <v>153</v>
      </c>
      <c r="D31" s="32" t="s">
        <v>125</v>
      </c>
      <c r="E31" s="31" t="s">
        <v>280</v>
      </c>
    </row>
    <row r="32" spans="1:5" ht="148.19999999999999" customHeight="1" x14ac:dyDescent="0.25">
      <c r="A32" s="99" t="s">
        <v>202</v>
      </c>
      <c r="B32" s="128" t="s">
        <v>397</v>
      </c>
      <c r="C32" s="187" t="s">
        <v>324</v>
      </c>
      <c r="D32" s="32" t="s">
        <v>125</v>
      </c>
      <c r="E32" s="31" t="s">
        <v>280</v>
      </c>
    </row>
    <row r="33" spans="1:5" ht="151.94999999999999" customHeight="1" x14ac:dyDescent="0.25">
      <c r="A33" s="99" t="s">
        <v>215</v>
      </c>
      <c r="B33" s="128" t="s">
        <v>396</v>
      </c>
      <c r="C33" s="138" t="s">
        <v>154</v>
      </c>
      <c r="D33" s="32" t="s">
        <v>125</v>
      </c>
      <c r="E33" s="31" t="s">
        <v>280</v>
      </c>
    </row>
    <row r="34" spans="1:5" ht="151.94999999999999" customHeight="1" x14ac:dyDescent="0.25">
      <c r="A34" s="99" t="s">
        <v>406</v>
      </c>
      <c r="B34" s="128" t="s">
        <v>398</v>
      </c>
      <c r="C34" s="138" t="s">
        <v>358</v>
      </c>
      <c r="D34" s="32" t="s">
        <v>125</v>
      </c>
      <c r="E34" s="31" t="s">
        <v>280</v>
      </c>
    </row>
    <row r="35" spans="1:5" ht="151.94999999999999" customHeight="1" x14ac:dyDescent="0.25">
      <c r="A35" s="99" t="s">
        <v>284</v>
      </c>
      <c r="B35" s="128" t="s">
        <v>399</v>
      </c>
      <c r="C35" s="187" t="s">
        <v>361</v>
      </c>
      <c r="D35" s="32" t="s">
        <v>125</v>
      </c>
      <c r="E35" s="31" t="s">
        <v>280</v>
      </c>
    </row>
    <row r="36" spans="1:5" ht="160.80000000000001" customHeight="1" x14ac:dyDescent="0.25">
      <c r="A36" s="99" t="s">
        <v>278</v>
      </c>
      <c r="B36" s="32" t="s">
        <v>401</v>
      </c>
      <c r="C36" s="31" t="s">
        <v>149</v>
      </c>
      <c r="D36" s="64" t="s">
        <v>116</v>
      </c>
      <c r="E36" s="31" t="s">
        <v>283</v>
      </c>
    </row>
    <row r="37" spans="1:5" ht="160.80000000000001" customHeight="1" x14ac:dyDescent="0.25">
      <c r="A37" s="99" t="s">
        <v>316</v>
      </c>
      <c r="B37" s="191" t="s">
        <v>400</v>
      </c>
      <c r="C37" s="59" t="s">
        <v>313</v>
      </c>
      <c r="D37" s="64" t="s">
        <v>116</v>
      </c>
      <c r="E37" s="31" t="s">
        <v>280</v>
      </c>
    </row>
    <row r="38" spans="1:5" ht="198" customHeight="1" x14ac:dyDescent="0.25">
      <c r="A38" s="129" t="s">
        <v>407</v>
      </c>
      <c r="B38" s="128" t="s">
        <v>402</v>
      </c>
      <c r="C38" s="187" t="s">
        <v>376</v>
      </c>
      <c r="D38" s="32" t="s">
        <v>116</v>
      </c>
      <c r="E38" s="31" t="s">
        <v>377</v>
      </c>
    </row>
    <row r="39" spans="1:5" ht="140.4" x14ac:dyDescent="0.25">
      <c r="A39" s="99" t="s">
        <v>408</v>
      </c>
      <c r="B39" s="128" t="s">
        <v>403</v>
      </c>
      <c r="C39" s="138" t="s">
        <v>305</v>
      </c>
      <c r="D39" s="32" t="s">
        <v>116</v>
      </c>
      <c r="E39" s="31" t="s">
        <v>320</v>
      </c>
    </row>
    <row r="40" spans="1:5" ht="96.6" customHeight="1" x14ac:dyDescent="0.25">
      <c r="A40" s="130" t="s">
        <v>409</v>
      </c>
      <c r="B40" s="32" t="s">
        <v>404</v>
      </c>
      <c r="C40" s="137" t="s">
        <v>208</v>
      </c>
      <c r="D40" s="32" t="s">
        <v>118</v>
      </c>
      <c r="E40" s="31" t="s">
        <v>282</v>
      </c>
    </row>
    <row r="41" spans="1:5" ht="46.8" x14ac:dyDescent="0.25">
      <c r="A41" s="56" t="s">
        <v>410</v>
      </c>
      <c r="B41" s="32" t="s">
        <v>405</v>
      </c>
      <c r="C41" s="138" t="s">
        <v>209</v>
      </c>
      <c r="D41" s="32" t="s">
        <v>125</v>
      </c>
      <c r="E41" s="31" t="s">
        <v>282</v>
      </c>
    </row>
    <row r="42" spans="1:5" x14ac:dyDescent="0.25">
      <c r="A42" s="99"/>
      <c r="B42" s="100" t="s">
        <v>90</v>
      </c>
      <c r="C42" s="64"/>
      <c r="D42" s="99"/>
      <c r="E42" s="64"/>
    </row>
    <row r="43" spans="1:5" ht="87.6" customHeight="1" x14ac:dyDescent="0.25">
      <c r="A43" s="99" t="s">
        <v>50</v>
      </c>
      <c r="B43" s="32" t="s">
        <v>416</v>
      </c>
      <c r="C43" s="137" t="s">
        <v>155</v>
      </c>
      <c r="D43" s="32" t="s">
        <v>125</v>
      </c>
      <c r="E43" s="31" t="s">
        <v>282</v>
      </c>
    </row>
    <row r="44" spans="1:5" ht="87.6" customHeight="1" x14ac:dyDescent="0.25">
      <c r="A44" s="99" t="s">
        <v>359</v>
      </c>
      <c r="B44" s="32" t="s">
        <v>417</v>
      </c>
      <c r="C44" s="186" t="s">
        <v>339</v>
      </c>
      <c r="D44" s="32" t="s">
        <v>125</v>
      </c>
      <c r="E44" s="31" t="s">
        <v>282</v>
      </c>
    </row>
    <row r="45" spans="1:5" x14ac:dyDescent="0.25">
      <c r="A45" s="99"/>
      <c r="B45" s="114" t="s">
        <v>219</v>
      </c>
      <c r="D45" s="32"/>
      <c r="E45" s="31"/>
    </row>
    <row r="46" spans="1:5" ht="184.2" customHeight="1" x14ac:dyDescent="0.25">
      <c r="A46" s="99" t="s">
        <v>225</v>
      </c>
      <c r="B46" s="128" t="s">
        <v>418</v>
      </c>
      <c r="C46" s="138" t="s">
        <v>290</v>
      </c>
      <c r="D46" s="32" t="s">
        <v>116</v>
      </c>
      <c r="E46" s="31" t="s">
        <v>283</v>
      </c>
    </row>
    <row r="47" spans="1:5" ht="105.6" customHeight="1" x14ac:dyDescent="0.25">
      <c r="A47" s="99" t="s">
        <v>270</v>
      </c>
      <c r="B47" s="128" t="s">
        <v>419</v>
      </c>
      <c r="C47" s="138" t="s">
        <v>248</v>
      </c>
      <c r="D47" s="32" t="s">
        <v>125</v>
      </c>
      <c r="E47" s="31" t="s">
        <v>282</v>
      </c>
    </row>
    <row r="48" spans="1:5" ht="112.8" customHeight="1" x14ac:dyDescent="0.25">
      <c r="A48" s="99" t="s">
        <v>271</v>
      </c>
      <c r="B48" s="128" t="s">
        <v>420</v>
      </c>
      <c r="C48" s="138" t="s">
        <v>249</v>
      </c>
      <c r="D48" s="32" t="s">
        <v>125</v>
      </c>
      <c r="E48" s="31" t="s">
        <v>280</v>
      </c>
    </row>
    <row r="49" spans="1:5" ht="112.8" customHeight="1" x14ac:dyDescent="0.25">
      <c r="A49" s="99" t="s">
        <v>430</v>
      </c>
      <c r="B49" s="32" t="s">
        <v>421</v>
      </c>
      <c r="C49" s="186" t="s">
        <v>351</v>
      </c>
      <c r="D49" s="32" t="s">
        <v>125</v>
      </c>
      <c r="E49" s="31" t="s">
        <v>425</v>
      </c>
    </row>
    <row r="50" spans="1:5" ht="179.4" customHeight="1" x14ac:dyDescent="0.25">
      <c r="A50" s="99" t="s">
        <v>431</v>
      </c>
      <c r="B50" s="32" t="s">
        <v>422</v>
      </c>
      <c r="C50" s="186" t="s">
        <v>426</v>
      </c>
      <c r="D50" s="32" t="s">
        <v>116</v>
      </c>
      <c r="E50" s="31" t="s">
        <v>427</v>
      </c>
    </row>
    <row r="51" spans="1:5" ht="156" customHeight="1" x14ac:dyDescent="0.25">
      <c r="A51" s="99" t="s">
        <v>432</v>
      </c>
      <c r="B51" s="32" t="s">
        <v>423</v>
      </c>
      <c r="C51" s="57" t="s">
        <v>428</v>
      </c>
      <c r="D51" s="32" t="s">
        <v>116</v>
      </c>
      <c r="E51" s="31" t="s">
        <v>427</v>
      </c>
    </row>
    <row r="52" spans="1:5" ht="112.8" customHeight="1" x14ac:dyDescent="0.25">
      <c r="A52" s="99" t="s">
        <v>433</v>
      </c>
      <c r="B52" s="32" t="s">
        <v>424</v>
      </c>
      <c r="C52" s="186" t="s">
        <v>429</v>
      </c>
      <c r="D52" s="32"/>
      <c r="E52" s="31" t="s">
        <v>425</v>
      </c>
    </row>
    <row r="53" spans="1:5" x14ac:dyDescent="0.25">
      <c r="A53" s="99"/>
      <c r="B53" s="100" t="s">
        <v>73</v>
      </c>
      <c r="C53" s="186"/>
      <c r="D53" s="99"/>
      <c r="E53" s="64"/>
    </row>
    <row r="54" spans="1:5" ht="87" customHeight="1" x14ac:dyDescent="0.25">
      <c r="A54" s="99" t="s">
        <v>199</v>
      </c>
      <c r="B54" s="32" t="s">
        <v>307</v>
      </c>
      <c r="C54" s="31" t="s">
        <v>239</v>
      </c>
      <c r="D54" s="32" t="s">
        <v>116</v>
      </c>
      <c r="E54" s="31" t="s">
        <v>201</v>
      </c>
    </row>
    <row r="55" spans="1:5" ht="68.400000000000006" customHeight="1" x14ac:dyDescent="0.25">
      <c r="A55" s="99" t="s">
        <v>200</v>
      </c>
      <c r="B55" s="32" t="s">
        <v>309</v>
      </c>
      <c r="C55" s="137" t="s">
        <v>151</v>
      </c>
      <c r="D55" s="32" t="s">
        <v>125</v>
      </c>
      <c r="E55" s="31" t="s">
        <v>282</v>
      </c>
    </row>
  </sheetData>
  <mergeCells count="1">
    <mergeCell ref="A3:E3"/>
  </mergeCells>
  <pageMargins left="1.1811023622047245" right="0.39370078740157483" top="0.78740157480314965" bottom="0.78740157480314965" header="0.31496062992125984" footer="0.31496062992125984"/>
  <pageSetup paperSize="9" scale="47" fitToHeight="8" orientation="portrait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view="pageBreakPreview" zoomScale="60" zoomScaleNormal="100" workbookViewId="0">
      <selection activeCell="A30" sqref="A30:H30"/>
    </sheetView>
  </sheetViews>
  <sheetFormatPr defaultColWidth="8.88671875" defaultRowHeight="18" x14ac:dyDescent="0.35"/>
  <cols>
    <col min="1" max="1" width="19.5546875" style="6" customWidth="1"/>
    <col min="2" max="2" width="20" style="6" customWidth="1"/>
    <col min="3" max="3" width="26.6640625" style="6" customWidth="1"/>
    <col min="4" max="4" width="17.6640625" style="6" customWidth="1"/>
    <col min="5" max="5" width="15.33203125" style="6" customWidth="1"/>
    <col min="6" max="6" width="14.5546875" style="6" bestFit="1" customWidth="1"/>
    <col min="7" max="7" width="14.88671875" style="6" customWidth="1"/>
    <col min="8" max="8" width="16.33203125" style="6" customWidth="1"/>
    <col min="9" max="9" width="14.5546875" style="6" customWidth="1"/>
    <col min="10" max="16384" width="8.88671875" style="6"/>
  </cols>
  <sheetData>
    <row r="1" spans="1:9" x14ac:dyDescent="0.35">
      <c r="F1" s="7"/>
    </row>
    <row r="2" spans="1:9" x14ac:dyDescent="0.35">
      <c r="F2" s="7"/>
    </row>
    <row r="3" spans="1:9" x14ac:dyDescent="0.35">
      <c r="A3" s="8" t="s">
        <v>99</v>
      </c>
      <c r="B3" s="8"/>
      <c r="C3" s="8"/>
      <c r="D3" s="8"/>
      <c r="E3" s="8"/>
      <c r="F3" s="8"/>
    </row>
    <row r="4" spans="1:9" x14ac:dyDescent="0.35">
      <c r="A4" s="9"/>
    </row>
    <row r="5" spans="1:9" x14ac:dyDescent="0.35">
      <c r="A5" s="260" t="s">
        <v>92</v>
      </c>
      <c r="B5" s="260"/>
      <c r="C5" s="261" t="s">
        <v>56</v>
      </c>
      <c r="D5" s="262"/>
      <c r="E5" s="262"/>
      <c r="F5" s="262"/>
      <c r="G5" s="262"/>
      <c r="H5" s="262"/>
      <c r="I5" s="263"/>
    </row>
    <row r="6" spans="1:9" x14ac:dyDescent="0.35">
      <c r="A6" s="264" t="s">
        <v>93</v>
      </c>
      <c r="B6" s="264" t="s">
        <v>94</v>
      </c>
      <c r="C6" s="265" t="s">
        <v>24</v>
      </c>
      <c r="D6" s="261" t="s">
        <v>95</v>
      </c>
      <c r="E6" s="262"/>
      <c r="F6" s="262"/>
      <c r="G6" s="262"/>
      <c r="H6" s="262"/>
      <c r="I6" s="263"/>
    </row>
    <row r="7" spans="1:9" x14ac:dyDescent="0.35">
      <c r="A7" s="264"/>
      <c r="B7" s="264"/>
      <c r="C7" s="265"/>
      <c r="D7" s="10" t="s">
        <v>96</v>
      </c>
      <c r="E7" s="5">
        <v>2023</v>
      </c>
      <c r="F7" s="5">
        <v>2024</v>
      </c>
      <c r="G7" s="5">
        <v>2025</v>
      </c>
      <c r="H7" s="5">
        <v>2026</v>
      </c>
      <c r="I7" s="5">
        <v>2027</v>
      </c>
    </row>
    <row r="8" spans="1:9" ht="54" x14ac:dyDescent="0.35">
      <c r="A8" s="264"/>
      <c r="B8" s="264"/>
      <c r="C8" s="11" t="s">
        <v>98</v>
      </c>
      <c r="D8" s="12">
        <f>SUM(E8:I8)</f>
        <v>295817.43</v>
      </c>
      <c r="E8" s="12">
        <f>пп2!F55</f>
        <v>49199.1</v>
      </c>
      <c r="F8" s="12">
        <f>пп2!G55</f>
        <v>60619.880000000005</v>
      </c>
      <c r="G8" s="12">
        <f>пп2!H55</f>
        <v>67066.149999999994</v>
      </c>
      <c r="H8" s="12">
        <f>пп2!M55</f>
        <v>59466.15</v>
      </c>
      <c r="I8" s="12">
        <f>пп2!N55</f>
        <v>59466.15</v>
      </c>
    </row>
    <row r="9" spans="1:9" ht="36" x14ac:dyDescent="0.35">
      <c r="A9" s="264"/>
      <c r="B9" s="264"/>
      <c r="C9" s="115" t="s">
        <v>30</v>
      </c>
      <c r="D9" s="12">
        <f>SUM(E9:I9)</f>
        <v>5702.7800000000007</v>
      </c>
      <c r="E9" s="12">
        <f>пп2!F56</f>
        <v>2504.69</v>
      </c>
      <c r="F9" s="12">
        <f>пп2!G56</f>
        <v>3198.09</v>
      </c>
      <c r="G9" s="12">
        <f>пп2!H56</f>
        <v>0</v>
      </c>
      <c r="H9" s="12">
        <f>пп2!M56</f>
        <v>0</v>
      </c>
      <c r="I9" s="12">
        <f>пп2!N56</f>
        <v>0</v>
      </c>
    </row>
    <row r="10" spans="1:9" ht="36" x14ac:dyDescent="0.35">
      <c r="A10" s="264"/>
      <c r="B10" s="264"/>
      <c r="C10" s="13" t="s">
        <v>78</v>
      </c>
      <c r="D10" s="12">
        <f>SUM(E10:I10)</f>
        <v>7906.09</v>
      </c>
      <c r="E10" s="12">
        <f>пп2!F57</f>
        <v>1832.6000000000001</v>
      </c>
      <c r="F10" s="12">
        <f>пп2!G57</f>
        <v>1573.49</v>
      </c>
      <c r="G10" s="12">
        <f>пп2!H57</f>
        <v>1500</v>
      </c>
      <c r="H10" s="12">
        <f>пп2!M57</f>
        <v>1500</v>
      </c>
      <c r="I10" s="12">
        <f>пп2!N57</f>
        <v>1500</v>
      </c>
    </row>
    <row r="11" spans="1:9" x14ac:dyDescent="0.35">
      <c r="A11" s="264"/>
      <c r="B11" s="264"/>
      <c r="C11" s="11" t="s">
        <v>97</v>
      </c>
      <c r="D11" s="12">
        <f>SUM(E11:I11)</f>
        <v>309426.3</v>
      </c>
      <c r="E11" s="12">
        <f>E8+E10+E9</f>
        <v>53536.39</v>
      </c>
      <c r="F11" s="12">
        <f>F8+F10+F9</f>
        <v>65391.460000000006</v>
      </c>
      <c r="G11" s="12">
        <f>G8+G10+G9</f>
        <v>68566.149999999994</v>
      </c>
      <c r="H11" s="12">
        <f>H8+H10+H9</f>
        <v>60966.15</v>
      </c>
      <c r="I11" s="12">
        <f>I8+I10+I9</f>
        <v>60966.15</v>
      </c>
    </row>
    <row r="12" spans="1:9" x14ac:dyDescent="0.35">
      <c r="A12" s="14"/>
      <c r="B12" s="14"/>
    </row>
  </sheetData>
  <mergeCells count="6">
    <mergeCell ref="A5:B5"/>
    <mergeCell ref="C5:I5"/>
    <mergeCell ref="A6:A11"/>
    <mergeCell ref="B6:B11"/>
    <mergeCell ref="C6:C7"/>
    <mergeCell ref="D6:I6"/>
  </mergeCells>
  <pageMargins left="1.1811023622047245" right="0.39370078740157483" top="0.78740157480314965" bottom="0.78740157480314965" header="0.31496062992125984" footer="0.31496062992125984"/>
  <pageSetup paperSize="9" scale="82" fitToHeight="13" orientation="landscape" r:id="rId1"/>
  <headerFooter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opLeftCell="A34" zoomScale="80" zoomScaleNormal="80" workbookViewId="0">
      <selection activeCell="A30" sqref="A30:H30"/>
    </sheetView>
  </sheetViews>
  <sheetFormatPr defaultColWidth="8.88671875" defaultRowHeight="13.8" x14ac:dyDescent="0.25"/>
  <cols>
    <col min="1" max="1" width="7.5546875" style="89" customWidth="1"/>
    <col min="2" max="2" width="16.44140625" style="89" customWidth="1"/>
    <col min="3" max="3" width="10.6640625" style="89" customWidth="1"/>
    <col min="4" max="4" width="16.109375" style="70" customWidth="1"/>
    <col min="5" max="5" width="10.44140625" style="70" bestFit="1" customWidth="1"/>
    <col min="6" max="6" width="11.33203125" style="70" customWidth="1"/>
    <col min="7" max="7" width="10.6640625" style="70" customWidth="1"/>
    <col min="8" max="14" width="8.88671875" style="70"/>
    <col min="15" max="15" width="15.77734375" style="89" customWidth="1"/>
    <col min="16" max="16" width="8.88671875" style="70" customWidth="1"/>
    <col min="17" max="16384" width="8.88671875" style="70"/>
  </cols>
  <sheetData>
    <row r="1" spans="1:15" ht="15.6" x14ac:dyDescent="0.25">
      <c r="A1" s="87" t="s">
        <v>156</v>
      </c>
    </row>
    <row r="4" spans="1:15" ht="39.6" customHeight="1" x14ac:dyDescent="0.25">
      <c r="A4" s="284" t="s">
        <v>0</v>
      </c>
      <c r="B4" s="284" t="s">
        <v>1</v>
      </c>
      <c r="C4" s="284" t="s">
        <v>23</v>
      </c>
      <c r="D4" s="284" t="s">
        <v>24</v>
      </c>
      <c r="E4" s="284" t="s">
        <v>2</v>
      </c>
      <c r="F4" s="284" t="s">
        <v>3</v>
      </c>
      <c r="G4" s="284"/>
      <c r="H4" s="284"/>
      <c r="I4" s="284"/>
      <c r="J4" s="284"/>
      <c r="K4" s="284"/>
      <c r="L4" s="284"/>
      <c r="M4" s="284"/>
      <c r="N4" s="284"/>
      <c r="O4" s="284" t="s">
        <v>25</v>
      </c>
    </row>
    <row r="5" spans="1:15" ht="34.200000000000003" customHeight="1" x14ac:dyDescent="0.25">
      <c r="A5" s="284"/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</row>
    <row r="6" spans="1:15" x14ac:dyDescent="0.25">
      <c r="A6" s="284"/>
      <c r="B6" s="284"/>
      <c r="C6" s="284"/>
      <c r="D6" s="284"/>
      <c r="E6" s="284"/>
      <c r="F6" s="120" t="s">
        <v>4</v>
      </c>
      <c r="G6" s="167" t="s">
        <v>5</v>
      </c>
      <c r="H6" s="287" t="s">
        <v>6</v>
      </c>
      <c r="I6" s="288"/>
      <c r="J6" s="288"/>
      <c r="K6" s="288"/>
      <c r="L6" s="289"/>
      <c r="M6" s="166" t="s">
        <v>7</v>
      </c>
      <c r="N6" s="166" t="s">
        <v>8</v>
      </c>
      <c r="O6" s="90"/>
    </row>
    <row r="7" spans="1:15" s="71" customFormat="1" x14ac:dyDescent="0.25">
      <c r="A7" s="302">
        <v>1</v>
      </c>
      <c r="B7" s="269" t="s">
        <v>29</v>
      </c>
      <c r="C7" s="302" t="s">
        <v>9</v>
      </c>
      <c r="D7" s="118" t="s">
        <v>10</v>
      </c>
      <c r="E7" s="171">
        <f t="shared" ref="E7:E13" si="0">F7+G7+H7+M7+N7</f>
        <v>294571.99</v>
      </c>
      <c r="F7" s="119">
        <f>F8+F10+F9</f>
        <v>52586.39</v>
      </c>
      <c r="G7" s="161">
        <f>G8+G10+G9</f>
        <v>59087.150000000009</v>
      </c>
      <c r="H7" s="273">
        <f t="shared" ref="H7:N7" si="1">H8+H10+H9</f>
        <v>60966.15</v>
      </c>
      <c r="I7" s="274"/>
      <c r="J7" s="274"/>
      <c r="K7" s="274"/>
      <c r="L7" s="275"/>
      <c r="M7" s="153">
        <f t="shared" si="1"/>
        <v>60966.15</v>
      </c>
      <c r="N7" s="153">
        <f t="shared" si="1"/>
        <v>60966.15</v>
      </c>
      <c r="O7" s="301"/>
    </row>
    <row r="8" spans="1:15" s="71" customFormat="1" ht="66" customHeight="1" x14ac:dyDescent="0.25">
      <c r="A8" s="302"/>
      <c r="B8" s="270"/>
      <c r="C8" s="302"/>
      <c r="D8" s="118" t="s">
        <v>28</v>
      </c>
      <c r="E8" s="172">
        <f t="shared" si="0"/>
        <v>280963.12</v>
      </c>
      <c r="F8" s="173">
        <f>F12</f>
        <v>48249.1</v>
      </c>
      <c r="G8" s="173">
        <f>G12</f>
        <v>54315.570000000007</v>
      </c>
      <c r="H8" s="313">
        <f>H12</f>
        <v>59466.15</v>
      </c>
      <c r="I8" s="314"/>
      <c r="J8" s="314"/>
      <c r="K8" s="314"/>
      <c r="L8" s="315"/>
      <c r="M8" s="172">
        <f>M12</f>
        <v>59466.15</v>
      </c>
      <c r="N8" s="172">
        <f>N12</f>
        <v>59466.15</v>
      </c>
      <c r="O8" s="301"/>
    </row>
    <row r="9" spans="1:15" s="71" customFormat="1" ht="66" customHeight="1" x14ac:dyDescent="0.25">
      <c r="A9" s="302"/>
      <c r="B9" s="270"/>
      <c r="C9" s="302"/>
      <c r="D9" s="118" t="s">
        <v>30</v>
      </c>
      <c r="E9" s="172">
        <f t="shared" si="0"/>
        <v>5702.7800000000007</v>
      </c>
      <c r="F9" s="161">
        <f>F18</f>
        <v>2504.69</v>
      </c>
      <c r="G9" s="161">
        <f>G18</f>
        <v>3198.09</v>
      </c>
      <c r="H9" s="273">
        <f t="shared" ref="H9:N9" si="2">H18</f>
        <v>0</v>
      </c>
      <c r="I9" s="274"/>
      <c r="J9" s="274"/>
      <c r="K9" s="274"/>
      <c r="L9" s="275"/>
      <c r="M9" s="153">
        <f t="shared" si="2"/>
        <v>0</v>
      </c>
      <c r="N9" s="153">
        <f t="shared" si="2"/>
        <v>0</v>
      </c>
      <c r="O9" s="301"/>
    </row>
    <row r="10" spans="1:15" s="71" customFormat="1" ht="26.4" x14ac:dyDescent="0.25">
      <c r="A10" s="302"/>
      <c r="B10" s="271"/>
      <c r="C10" s="302"/>
      <c r="D10" s="118" t="s">
        <v>11</v>
      </c>
      <c r="E10" s="172">
        <f t="shared" si="0"/>
        <v>7906.09</v>
      </c>
      <c r="F10" s="173">
        <f>F13</f>
        <v>1832.6000000000001</v>
      </c>
      <c r="G10" s="161">
        <f t="shared" ref="G10:N10" si="3">G13</f>
        <v>1573.49</v>
      </c>
      <c r="H10" s="273">
        <f t="shared" si="3"/>
        <v>1500</v>
      </c>
      <c r="I10" s="274"/>
      <c r="J10" s="274"/>
      <c r="K10" s="274"/>
      <c r="L10" s="275"/>
      <c r="M10" s="153">
        <f t="shared" si="3"/>
        <v>1500</v>
      </c>
      <c r="N10" s="153">
        <f t="shared" si="3"/>
        <v>1500</v>
      </c>
      <c r="O10" s="301"/>
    </row>
    <row r="11" spans="1:15" s="71" customFormat="1" x14ac:dyDescent="0.25">
      <c r="A11" s="312" t="s">
        <v>26</v>
      </c>
      <c r="B11" s="301" t="s">
        <v>12</v>
      </c>
      <c r="C11" s="302" t="s">
        <v>9</v>
      </c>
      <c r="D11" s="118" t="s">
        <v>10</v>
      </c>
      <c r="E11" s="171">
        <f t="shared" si="0"/>
        <v>288869.21000000002</v>
      </c>
      <c r="F11" s="173">
        <v>50081.7</v>
      </c>
      <c r="G11" s="161">
        <f>G12+G13</f>
        <v>55889.060000000005</v>
      </c>
      <c r="H11" s="273">
        <f>H12+H13</f>
        <v>60966.15</v>
      </c>
      <c r="I11" s="274"/>
      <c r="J11" s="274"/>
      <c r="K11" s="274"/>
      <c r="L11" s="275"/>
      <c r="M11" s="153">
        <f t="shared" ref="M11:N11" si="4">M12+M13</f>
        <v>60966.15</v>
      </c>
      <c r="N11" s="153">
        <f t="shared" si="4"/>
        <v>60966.15</v>
      </c>
      <c r="O11" s="276" t="s">
        <v>342</v>
      </c>
    </row>
    <row r="12" spans="1:15" s="71" customFormat="1" ht="52.8" x14ac:dyDescent="0.25">
      <c r="A12" s="312"/>
      <c r="B12" s="301"/>
      <c r="C12" s="302"/>
      <c r="D12" s="118" t="s">
        <v>31</v>
      </c>
      <c r="E12" s="172">
        <f t="shared" si="0"/>
        <v>280963.12</v>
      </c>
      <c r="F12" s="173">
        <v>48249.1</v>
      </c>
      <c r="G12" s="173">
        <v>54315.570000000007</v>
      </c>
      <c r="H12" s="313">
        <v>59466.15</v>
      </c>
      <c r="I12" s="314"/>
      <c r="J12" s="314"/>
      <c r="K12" s="314"/>
      <c r="L12" s="315"/>
      <c r="M12" s="172">
        <v>59466.15</v>
      </c>
      <c r="N12" s="172">
        <v>59466.15</v>
      </c>
      <c r="O12" s="277"/>
    </row>
    <row r="13" spans="1:15" s="71" customFormat="1" ht="58.95" customHeight="1" x14ac:dyDescent="0.25">
      <c r="A13" s="312"/>
      <c r="B13" s="301"/>
      <c r="C13" s="302"/>
      <c r="D13" s="118" t="s">
        <v>11</v>
      </c>
      <c r="E13" s="153">
        <f t="shared" si="0"/>
        <v>7906.09</v>
      </c>
      <c r="F13" s="161">
        <v>1832.6000000000001</v>
      </c>
      <c r="G13" s="161">
        <v>1573.49</v>
      </c>
      <c r="H13" s="273">
        <v>1500</v>
      </c>
      <c r="I13" s="274"/>
      <c r="J13" s="274"/>
      <c r="K13" s="274"/>
      <c r="L13" s="275"/>
      <c r="M13" s="153">
        <v>1500</v>
      </c>
      <c r="N13" s="153">
        <v>1500</v>
      </c>
      <c r="O13" s="278"/>
    </row>
    <row r="14" spans="1:15" ht="44.4" customHeight="1" x14ac:dyDescent="0.25">
      <c r="A14" s="303"/>
      <c r="B14" s="282" t="s">
        <v>300</v>
      </c>
      <c r="C14" s="302" t="s">
        <v>13</v>
      </c>
      <c r="D14" s="302" t="s">
        <v>13</v>
      </c>
      <c r="E14" s="311" t="s">
        <v>14</v>
      </c>
      <c r="F14" s="290" t="s">
        <v>4</v>
      </c>
      <c r="G14" s="290" t="s">
        <v>16</v>
      </c>
      <c r="H14" s="290" t="s">
        <v>330</v>
      </c>
      <c r="I14" s="313" t="s">
        <v>15</v>
      </c>
      <c r="J14" s="314"/>
      <c r="K14" s="314"/>
      <c r="L14" s="315"/>
      <c r="M14" s="311" t="s">
        <v>7</v>
      </c>
      <c r="N14" s="311" t="s">
        <v>8</v>
      </c>
      <c r="O14" s="279"/>
    </row>
    <row r="15" spans="1:15" ht="99.6" customHeight="1" x14ac:dyDescent="0.25">
      <c r="A15" s="303"/>
      <c r="B15" s="282"/>
      <c r="C15" s="302"/>
      <c r="D15" s="302"/>
      <c r="E15" s="311"/>
      <c r="F15" s="291"/>
      <c r="G15" s="291"/>
      <c r="H15" s="291"/>
      <c r="I15" s="172" t="s">
        <v>17</v>
      </c>
      <c r="J15" s="172" t="s">
        <v>18</v>
      </c>
      <c r="K15" s="172" t="s">
        <v>19</v>
      </c>
      <c r="L15" s="172" t="s">
        <v>20</v>
      </c>
      <c r="M15" s="311"/>
      <c r="N15" s="311"/>
      <c r="O15" s="281"/>
    </row>
    <row r="16" spans="1:15" ht="133.19999999999999" customHeight="1" x14ac:dyDescent="0.25">
      <c r="A16" s="304"/>
      <c r="B16" s="282"/>
      <c r="C16" s="302"/>
      <c r="D16" s="302"/>
      <c r="E16" s="166">
        <v>100</v>
      </c>
      <c r="F16" s="166">
        <v>100</v>
      </c>
      <c r="G16" s="166">
        <v>100</v>
      </c>
      <c r="H16" s="166">
        <v>100</v>
      </c>
      <c r="I16" s="166">
        <v>25</v>
      </c>
      <c r="J16" s="166">
        <v>50</v>
      </c>
      <c r="K16" s="166">
        <v>75</v>
      </c>
      <c r="L16" s="166">
        <v>100</v>
      </c>
      <c r="M16" s="166">
        <v>100</v>
      </c>
      <c r="N16" s="166">
        <v>100</v>
      </c>
      <c r="O16" s="163"/>
    </row>
    <row r="17" spans="1:15" ht="73.2" customHeight="1" x14ac:dyDescent="0.25">
      <c r="A17" s="305" t="s">
        <v>35</v>
      </c>
      <c r="B17" s="269" t="s">
        <v>236</v>
      </c>
      <c r="C17" s="266" t="s">
        <v>370</v>
      </c>
      <c r="D17" s="170" t="s">
        <v>10</v>
      </c>
      <c r="E17" s="153">
        <f>F17+G17+H17+M17+N17</f>
        <v>5702.7800000000007</v>
      </c>
      <c r="F17" s="161">
        <f>F18</f>
        <v>2504.69</v>
      </c>
      <c r="G17" s="161">
        <f>G18</f>
        <v>3198.09</v>
      </c>
      <c r="H17" s="273">
        <f t="shared" ref="H17:N17" si="5">H18</f>
        <v>0</v>
      </c>
      <c r="I17" s="274"/>
      <c r="J17" s="274"/>
      <c r="K17" s="274"/>
      <c r="L17" s="275"/>
      <c r="M17" s="153">
        <f t="shared" si="5"/>
        <v>0</v>
      </c>
      <c r="N17" s="153">
        <f t="shared" si="5"/>
        <v>0</v>
      </c>
      <c r="O17" s="279" t="s">
        <v>56</v>
      </c>
    </row>
    <row r="18" spans="1:15" ht="52.8" x14ac:dyDescent="0.25">
      <c r="A18" s="307"/>
      <c r="B18" s="271"/>
      <c r="C18" s="268"/>
      <c r="D18" s="118" t="s">
        <v>30</v>
      </c>
      <c r="E18" s="153">
        <f>F18+G18+H18+M18+N18</f>
        <v>5702.7800000000007</v>
      </c>
      <c r="F18" s="161">
        <v>2504.69</v>
      </c>
      <c r="G18" s="161">
        <v>3198.09</v>
      </c>
      <c r="H18" s="273">
        <v>0</v>
      </c>
      <c r="I18" s="274"/>
      <c r="J18" s="274"/>
      <c r="K18" s="274"/>
      <c r="L18" s="275"/>
      <c r="M18" s="153">
        <v>0</v>
      </c>
      <c r="N18" s="153">
        <v>0</v>
      </c>
      <c r="O18" s="281"/>
    </row>
    <row r="19" spans="1:15" s="89" customFormat="1" ht="13.95" customHeight="1" x14ac:dyDescent="0.25">
      <c r="A19" s="305"/>
      <c r="B19" s="308" t="s">
        <v>376</v>
      </c>
      <c r="C19" s="283" t="s">
        <v>13</v>
      </c>
      <c r="D19" s="283" t="s">
        <v>13</v>
      </c>
      <c r="E19" s="283" t="s">
        <v>14</v>
      </c>
      <c r="F19" s="279" t="s">
        <v>4</v>
      </c>
      <c r="G19" s="279" t="s">
        <v>16</v>
      </c>
      <c r="H19" s="279" t="s">
        <v>330</v>
      </c>
      <c r="I19" s="292" t="s">
        <v>15</v>
      </c>
      <c r="J19" s="293"/>
      <c r="K19" s="293"/>
      <c r="L19" s="294"/>
      <c r="M19" s="283" t="s">
        <v>7</v>
      </c>
      <c r="N19" s="283" t="s">
        <v>8</v>
      </c>
      <c r="O19" s="279"/>
    </row>
    <row r="20" spans="1:15" s="89" customFormat="1" ht="129" customHeight="1" x14ac:dyDescent="0.25">
      <c r="A20" s="306"/>
      <c r="B20" s="309"/>
      <c r="C20" s="283"/>
      <c r="D20" s="283"/>
      <c r="E20" s="283"/>
      <c r="F20" s="281"/>
      <c r="G20" s="281"/>
      <c r="H20" s="281"/>
      <c r="I20" s="165" t="s">
        <v>17</v>
      </c>
      <c r="J20" s="165" t="s">
        <v>18</v>
      </c>
      <c r="K20" s="165" t="s">
        <v>19</v>
      </c>
      <c r="L20" s="165" t="s">
        <v>20</v>
      </c>
      <c r="M20" s="283"/>
      <c r="N20" s="283"/>
      <c r="O20" s="281"/>
    </row>
    <row r="21" spans="1:15" s="89" customFormat="1" ht="129" customHeight="1" x14ac:dyDescent="0.25">
      <c r="A21" s="307"/>
      <c r="B21" s="310"/>
      <c r="C21" s="283"/>
      <c r="D21" s="283"/>
      <c r="E21" s="165">
        <v>116.38</v>
      </c>
      <c r="F21" s="165">
        <v>98.67</v>
      </c>
      <c r="G21" s="165">
        <v>116.38</v>
      </c>
      <c r="H21" s="165" t="s">
        <v>122</v>
      </c>
      <c r="I21" s="165" t="s">
        <v>122</v>
      </c>
      <c r="J21" s="165" t="s">
        <v>122</v>
      </c>
      <c r="K21" s="165" t="s">
        <v>122</v>
      </c>
      <c r="L21" s="165" t="s">
        <v>122</v>
      </c>
      <c r="M21" s="165" t="s">
        <v>122</v>
      </c>
      <c r="N21" s="165" t="s">
        <v>122</v>
      </c>
      <c r="O21" s="163"/>
    </row>
    <row r="22" spans="1:15" s="71" customFormat="1" x14ac:dyDescent="0.25">
      <c r="A22" s="302" t="s">
        <v>251</v>
      </c>
      <c r="B22" s="269" t="s">
        <v>371</v>
      </c>
      <c r="C22" s="302" t="s">
        <v>9</v>
      </c>
      <c r="D22" s="118" t="s">
        <v>10</v>
      </c>
      <c r="E22" s="153">
        <f t="shared" ref="E22:E27" si="6">F22+G22+H22+M22+N22</f>
        <v>14854.31</v>
      </c>
      <c r="F22" s="161">
        <f>F23+F24</f>
        <v>950</v>
      </c>
      <c r="G22" s="161">
        <f>G23+G24</f>
        <v>6304.3099999999995</v>
      </c>
      <c r="H22" s="298">
        <f>H23+H24</f>
        <v>7600</v>
      </c>
      <c r="I22" s="299"/>
      <c r="J22" s="299"/>
      <c r="K22" s="299"/>
      <c r="L22" s="300"/>
      <c r="M22" s="72">
        <f>M23+M24</f>
        <v>0</v>
      </c>
      <c r="N22" s="72">
        <f>N23+N24</f>
        <v>0</v>
      </c>
      <c r="O22" s="301"/>
    </row>
    <row r="23" spans="1:15" s="71" customFormat="1" ht="63.6" customHeight="1" x14ac:dyDescent="0.25">
      <c r="A23" s="302"/>
      <c r="B23" s="270"/>
      <c r="C23" s="302"/>
      <c r="D23" s="118" t="s">
        <v>31</v>
      </c>
      <c r="E23" s="153">
        <f t="shared" si="6"/>
        <v>14854.31</v>
      </c>
      <c r="F23" s="161">
        <f>F38+F26+F32</f>
        <v>950</v>
      </c>
      <c r="G23" s="161">
        <f>G26+G32+G38</f>
        <v>6304.3099999999995</v>
      </c>
      <c r="H23" s="273">
        <f>H26+H32+H38++H44+H49</f>
        <v>7600</v>
      </c>
      <c r="I23" s="274"/>
      <c r="J23" s="274"/>
      <c r="K23" s="274"/>
      <c r="L23" s="275"/>
      <c r="M23" s="153">
        <f>M26+M32+M38+M49</f>
        <v>0</v>
      </c>
      <c r="N23" s="153">
        <f>N26+N32+N38+N49</f>
        <v>0</v>
      </c>
      <c r="O23" s="301"/>
    </row>
    <row r="24" spans="1:15" s="71" customFormat="1" ht="69" customHeight="1" x14ac:dyDescent="0.25">
      <c r="A24" s="302"/>
      <c r="B24" s="271"/>
      <c r="C24" s="302"/>
      <c r="D24" s="118" t="s">
        <v>11</v>
      </c>
      <c r="E24" s="153">
        <f t="shared" si="6"/>
        <v>0</v>
      </c>
      <c r="F24" s="161">
        <f>F39</f>
        <v>0</v>
      </c>
      <c r="G24" s="161">
        <f t="shared" ref="G24:N24" si="7">G39</f>
        <v>0</v>
      </c>
      <c r="H24" s="273">
        <f t="shared" si="7"/>
        <v>0</v>
      </c>
      <c r="I24" s="274"/>
      <c r="J24" s="274"/>
      <c r="K24" s="274"/>
      <c r="L24" s="275"/>
      <c r="M24" s="153">
        <f t="shared" si="7"/>
        <v>0</v>
      </c>
      <c r="N24" s="153">
        <f t="shared" si="7"/>
        <v>0</v>
      </c>
      <c r="O24" s="301"/>
    </row>
    <row r="25" spans="1:15" s="71" customFormat="1" ht="39" customHeight="1" x14ac:dyDescent="0.25">
      <c r="A25" s="266" t="s">
        <v>138</v>
      </c>
      <c r="B25" s="269" t="s">
        <v>241</v>
      </c>
      <c r="C25" s="272" t="s">
        <v>9</v>
      </c>
      <c r="D25" s="160" t="s">
        <v>10</v>
      </c>
      <c r="E25" s="153">
        <f t="shared" si="6"/>
        <v>3722.1</v>
      </c>
      <c r="F25" s="161">
        <v>0</v>
      </c>
      <c r="G25" s="161">
        <f>G26+G27</f>
        <v>3722.1</v>
      </c>
      <c r="H25" s="273">
        <f>H26+H27</f>
        <v>0</v>
      </c>
      <c r="I25" s="274"/>
      <c r="J25" s="274"/>
      <c r="K25" s="274"/>
      <c r="L25" s="275"/>
      <c r="M25" s="153">
        <f t="shared" ref="M25:N25" si="8">M26+M27</f>
        <v>0</v>
      </c>
      <c r="N25" s="153">
        <f t="shared" si="8"/>
        <v>0</v>
      </c>
      <c r="O25" s="276" t="s">
        <v>342</v>
      </c>
    </row>
    <row r="26" spans="1:15" s="71" customFormat="1" ht="52.8" x14ac:dyDescent="0.25">
      <c r="A26" s="267"/>
      <c r="B26" s="270"/>
      <c r="C26" s="272"/>
      <c r="D26" s="160" t="s">
        <v>31</v>
      </c>
      <c r="E26" s="153">
        <f t="shared" si="6"/>
        <v>3722.1</v>
      </c>
      <c r="F26" s="161">
        <v>0</v>
      </c>
      <c r="G26" s="161">
        <v>3722.1</v>
      </c>
      <c r="H26" s="273">
        <v>0</v>
      </c>
      <c r="I26" s="274"/>
      <c r="J26" s="274"/>
      <c r="K26" s="274"/>
      <c r="L26" s="275"/>
      <c r="M26" s="153">
        <v>0</v>
      </c>
      <c r="N26" s="153">
        <v>0</v>
      </c>
      <c r="O26" s="277"/>
    </row>
    <row r="27" spans="1:15" s="71" customFormat="1" ht="26.4" x14ac:dyDescent="0.25">
      <c r="A27" s="268"/>
      <c r="B27" s="271"/>
      <c r="C27" s="272"/>
      <c r="D27" s="160" t="s">
        <v>11</v>
      </c>
      <c r="E27" s="153">
        <f t="shared" si="6"/>
        <v>0</v>
      </c>
      <c r="F27" s="161">
        <v>0</v>
      </c>
      <c r="G27" s="161">
        <v>0</v>
      </c>
      <c r="H27" s="273">
        <v>0</v>
      </c>
      <c r="I27" s="274"/>
      <c r="J27" s="274"/>
      <c r="K27" s="274"/>
      <c r="L27" s="275"/>
      <c r="M27" s="153">
        <v>0</v>
      </c>
      <c r="N27" s="153">
        <v>0</v>
      </c>
      <c r="O27" s="278"/>
    </row>
    <row r="28" spans="1:15" s="71" customFormat="1" ht="43.8" customHeight="1" x14ac:dyDescent="0.25">
      <c r="A28" s="279"/>
      <c r="B28" s="282" t="s">
        <v>260</v>
      </c>
      <c r="C28" s="283" t="s">
        <v>13</v>
      </c>
      <c r="D28" s="283" t="s">
        <v>13</v>
      </c>
      <c r="E28" s="284" t="s">
        <v>14</v>
      </c>
      <c r="F28" s="285" t="s">
        <v>4</v>
      </c>
      <c r="G28" s="285" t="s">
        <v>16</v>
      </c>
      <c r="H28" s="285" t="s">
        <v>330</v>
      </c>
      <c r="I28" s="287" t="s">
        <v>15</v>
      </c>
      <c r="J28" s="288"/>
      <c r="K28" s="288"/>
      <c r="L28" s="289"/>
      <c r="M28" s="284" t="s">
        <v>7</v>
      </c>
      <c r="N28" s="284" t="s">
        <v>8</v>
      </c>
      <c r="O28" s="164"/>
    </row>
    <row r="29" spans="1:15" s="71" customFormat="1" ht="43.8" customHeight="1" x14ac:dyDescent="0.25">
      <c r="A29" s="280"/>
      <c r="B29" s="282"/>
      <c r="C29" s="283"/>
      <c r="D29" s="283"/>
      <c r="E29" s="284"/>
      <c r="F29" s="286"/>
      <c r="G29" s="286"/>
      <c r="H29" s="286"/>
      <c r="I29" s="166" t="s">
        <v>17</v>
      </c>
      <c r="J29" s="166" t="s">
        <v>18</v>
      </c>
      <c r="K29" s="166" t="s">
        <v>19</v>
      </c>
      <c r="L29" s="166" t="s">
        <v>20</v>
      </c>
      <c r="M29" s="284"/>
      <c r="N29" s="284"/>
      <c r="O29" s="164"/>
    </row>
    <row r="30" spans="1:15" s="71" customFormat="1" ht="52.2" customHeight="1" x14ac:dyDescent="0.25">
      <c r="A30" s="281"/>
      <c r="B30" s="282"/>
      <c r="C30" s="283"/>
      <c r="D30" s="283"/>
      <c r="E30" s="166">
        <v>3408</v>
      </c>
      <c r="F30" s="166">
        <v>0</v>
      </c>
      <c r="G30" s="166">
        <v>3408</v>
      </c>
      <c r="H30" s="166" t="s">
        <v>120</v>
      </c>
      <c r="I30" s="166" t="s">
        <v>120</v>
      </c>
      <c r="J30" s="166" t="s">
        <v>120</v>
      </c>
      <c r="K30" s="166" t="s">
        <v>120</v>
      </c>
      <c r="L30" s="166" t="s">
        <v>120</v>
      </c>
      <c r="M30" s="166" t="s">
        <v>120</v>
      </c>
      <c r="N30" s="166" t="s">
        <v>120</v>
      </c>
      <c r="O30" s="164"/>
    </row>
    <row r="31" spans="1:15" s="71" customFormat="1" ht="56.4" customHeight="1" x14ac:dyDescent="0.25">
      <c r="A31" s="266" t="s">
        <v>193</v>
      </c>
      <c r="B31" s="269" t="s">
        <v>242</v>
      </c>
      <c r="C31" s="272" t="s">
        <v>370</v>
      </c>
      <c r="D31" s="160" t="s">
        <v>10</v>
      </c>
      <c r="E31" s="153">
        <f>F31+G31+H31+M31+N31</f>
        <v>3160.21</v>
      </c>
      <c r="F31" s="161">
        <v>750</v>
      </c>
      <c r="G31" s="161">
        <f>G32+G33</f>
        <v>2410.21</v>
      </c>
      <c r="H31" s="273">
        <f>H32+H33</f>
        <v>0</v>
      </c>
      <c r="I31" s="274"/>
      <c r="J31" s="274"/>
      <c r="K31" s="274"/>
      <c r="L31" s="275"/>
      <c r="M31" s="153">
        <f t="shared" ref="M31:N31" si="9">M32+M33</f>
        <v>0</v>
      </c>
      <c r="N31" s="153">
        <f t="shared" si="9"/>
        <v>0</v>
      </c>
      <c r="O31" s="276" t="s">
        <v>342</v>
      </c>
    </row>
    <row r="32" spans="1:15" s="71" customFormat="1" ht="52.8" x14ac:dyDescent="0.25">
      <c r="A32" s="267"/>
      <c r="B32" s="270"/>
      <c r="C32" s="272"/>
      <c r="D32" s="160" t="s">
        <v>31</v>
      </c>
      <c r="E32" s="153">
        <f>F32+G32+H32+M32+N32</f>
        <v>3160.21</v>
      </c>
      <c r="F32" s="161">
        <v>750</v>
      </c>
      <c r="G32" s="161">
        <v>2410.21</v>
      </c>
      <c r="H32" s="273">
        <v>0</v>
      </c>
      <c r="I32" s="274"/>
      <c r="J32" s="274"/>
      <c r="K32" s="274"/>
      <c r="L32" s="275"/>
      <c r="M32" s="153">
        <v>0</v>
      </c>
      <c r="N32" s="153">
        <v>0</v>
      </c>
      <c r="O32" s="277"/>
    </row>
    <row r="33" spans="1:16" s="71" customFormat="1" ht="26.4" x14ac:dyDescent="0.25">
      <c r="A33" s="268"/>
      <c r="B33" s="271"/>
      <c r="C33" s="272"/>
      <c r="D33" s="160" t="s">
        <v>11</v>
      </c>
      <c r="E33" s="153">
        <f>F33+G33+H33+M33+N33</f>
        <v>0</v>
      </c>
      <c r="F33" s="161">
        <v>0</v>
      </c>
      <c r="G33" s="161">
        <v>0</v>
      </c>
      <c r="H33" s="273">
        <v>0</v>
      </c>
      <c r="I33" s="274"/>
      <c r="J33" s="274"/>
      <c r="K33" s="274"/>
      <c r="L33" s="275"/>
      <c r="M33" s="153">
        <v>0</v>
      </c>
      <c r="N33" s="153">
        <v>0</v>
      </c>
      <c r="O33" s="278"/>
    </row>
    <row r="34" spans="1:16" s="71" customFormat="1" ht="36.6" customHeight="1" x14ac:dyDescent="0.25">
      <c r="A34" s="279"/>
      <c r="B34" s="282" t="s">
        <v>250</v>
      </c>
      <c r="C34" s="283" t="s">
        <v>13</v>
      </c>
      <c r="D34" s="283" t="s">
        <v>13</v>
      </c>
      <c r="E34" s="284" t="s">
        <v>14</v>
      </c>
      <c r="F34" s="285" t="s">
        <v>4</v>
      </c>
      <c r="G34" s="285" t="s">
        <v>16</v>
      </c>
      <c r="H34" s="285" t="s">
        <v>330</v>
      </c>
      <c r="I34" s="287" t="s">
        <v>15</v>
      </c>
      <c r="J34" s="288"/>
      <c r="K34" s="288"/>
      <c r="L34" s="289"/>
      <c r="M34" s="284" t="s">
        <v>7</v>
      </c>
      <c r="N34" s="284" t="s">
        <v>8</v>
      </c>
      <c r="O34" s="163"/>
    </row>
    <row r="35" spans="1:16" s="71" customFormat="1" ht="39.6" customHeight="1" x14ac:dyDescent="0.25">
      <c r="A35" s="280"/>
      <c r="B35" s="282"/>
      <c r="C35" s="283"/>
      <c r="D35" s="283"/>
      <c r="E35" s="284"/>
      <c r="F35" s="286"/>
      <c r="G35" s="286"/>
      <c r="H35" s="286"/>
      <c r="I35" s="166" t="s">
        <v>17</v>
      </c>
      <c r="J35" s="166" t="s">
        <v>18</v>
      </c>
      <c r="K35" s="166" t="s">
        <v>19</v>
      </c>
      <c r="L35" s="166" t="s">
        <v>20</v>
      </c>
      <c r="M35" s="284"/>
      <c r="N35" s="284"/>
      <c r="O35" s="163"/>
    </row>
    <row r="36" spans="1:16" s="71" customFormat="1" ht="88.2" customHeight="1" x14ac:dyDescent="0.25">
      <c r="A36" s="281"/>
      <c r="B36" s="282"/>
      <c r="C36" s="283"/>
      <c r="D36" s="283"/>
      <c r="E36" s="166">
        <v>7</v>
      </c>
      <c r="F36" s="166">
        <v>1</v>
      </c>
      <c r="G36" s="166">
        <v>6</v>
      </c>
      <c r="H36" s="166" t="s">
        <v>120</v>
      </c>
      <c r="I36" s="166" t="s">
        <v>120</v>
      </c>
      <c r="J36" s="166" t="s">
        <v>120</v>
      </c>
      <c r="K36" s="166" t="s">
        <v>120</v>
      </c>
      <c r="L36" s="166" t="s">
        <v>120</v>
      </c>
      <c r="M36" s="166" t="s">
        <v>120</v>
      </c>
      <c r="N36" s="166" t="s">
        <v>120</v>
      </c>
      <c r="O36" s="163"/>
    </row>
    <row r="37" spans="1:16" s="71" customFormat="1" ht="13.8" customHeight="1" x14ac:dyDescent="0.25">
      <c r="A37" s="312" t="s">
        <v>27</v>
      </c>
      <c r="B37" s="301" t="s">
        <v>21</v>
      </c>
      <c r="C37" s="302" t="s">
        <v>9</v>
      </c>
      <c r="D37" s="118" t="s">
        <v>10</v>
      </c>
      <c r="E37" s="73">
        <f>F37+G37+H37+M37+N37</f>
        <v>372</v>
      </c>
      <c r="F37" s="161">
        <v>200</v>
      </c>
      <c r="G37" s="169">
        <f>G38+G39</f>
        <v>172</v>
      </c>
      <c r="H37" s="298">
        <f>H38+H39</f>
        <v>0</v>
      </c>
      <c r="I37" s="299"/>
      <c r="J37" s="299"/>
      <c r="K37" s="299"/>
      <c r="L37" s="300"/>
      <c r="M37" s="72">
        <f t="shared" ref="M37:N37" si="10">M38+M39</f>
        <v>0</v>
      </c>
      <c r="N37" s="72">
        <f t="shared" si="10"/>
        <v>0</v>
      </c>
      <c r="O37" s="276" t="s">
        <v>342</v>
      </c>
      <c r="P37" s="316"/>
    </row>
    <row r="38" spans="1:16" s="71" customFormat="1" ht="52.8" x14ac:dyDescent="0.25">
      <c r="A38" s="312"/>
      <c r="B38" s="301"/>
      <c r="C38" s="302"/>
      <c r="D38" s="118" t="s">
        <v>31</v>
      </c>
      <c r="E38" s="73">
        <f>F38+G38+H38+M38+N38</f>
        <v>372</v>
      </c>
      <c r="F38" s="168">
        <v>200</v>
      </c>
      <c r="G38" s="168">
        <v>172</v>
      </c>
      <c r="H38" s="295">
        <v>0</v>
      </c>
      <c r="I38" s="296"/>
      <c r="J38" s="296"/>
      <c r="K38" s="296"/>
      <c r="L38" s="297"/>
      <c r="M38" s="73">
        <v>0</v>
      </c>
      <c r="N38" s="73">
        <v>0</v>
      </c>
      <c r="O38" s="277"/>
      <c r="P38" s="316"/>
    </row>
    <row r="39" spans="1:16" s="71" customFormat="1" ht="44.4" customHeight="1" x14ac:dyDescent="0.25">
      <c r="A39" s="312"/>
      <c r="B39" s="301"/>
      <c r="C39" s="302"/>
      <c r="D39" s="118" t="s">
        <v>11</v>
      </c>
      <c r="E39" s="73">
        <f>F39+G39+H39+M39+N39</f>
        <v>0</v>
      </c>
      <c r="F39" s="168">
        <v>0</v>
      </c>
      <c r="G39" s="168">
        <v>0</v>
      </c>
      <c r="H39" s="295">
        <v>0</v>
      </c>
      <c r="I39" s="296"/>
      <c r="J39" s="296"/>
      <c r="K39" s="296"/>
      <c r="L39" s="297"/>
      <c r="M39" s="73">
        <v>0</v>
      </c>
      <c r="N39" s="73">
        <v>0</v>
      </c>
      <c r="O39" s="278"/>
      <c r="P39" s="316"/>
    </row>
    <row r="40" spans="1:16" ht="35.4" customHeight="1" x14ac:dyDescent="0.25">
      <c r="A40" s="317"/>
      <c r="B40" s="282" t="s">
        <v>150</v>
      </c>
      <c r="C40" s="283" t="s">
        <v>13</v>
      </c>
      <c r="D40" s="283" t="s">
        <v>13</v>
      </c>
      <c r="E40" s="284" t="s">
        <v>14</v>
      </c>
      <c r="F40" s="285" t="s">
        <v>247</v>
      </c>
      <c r="G40" s="285" t="s">
        <v>5</v>
      </c>
      <c r="H40" s="285" t="s">
        <v>330</v>
      </c>
      <c r="I40" s="287" t="s">
        <v>15</v>
      </c>
      <c r="J40" s="288"/>
      <c r="K40" s="288"/>
      <c r="L40" s="289"/>
      <c r="M40" s="284" t="s">
        <v>7</v>
      </c>
      <c r="N40" s="284" t="s">
        <v>8</v>
      </c>
      <c r="O40" s="163"/>
    </row>
    <row r="41" spans="1:16" ht="64.2" customHeight="1" x14ac:dyDescent="0.25">
      <c r="A41" s="303"/>
      <c r="B41" s="282"/>
      <c r="C41" s="283"/>
      <c r="D41" s="283"/>
      <c r="E41" s="284"/>
      <c r="F41" s="286"/>
      <c r="G41" s="286"/>
      <c r="H41" s="286"/>
      <c r="I41" s="166" t="s">
        <v>17</v>
      </c>
      <c r="J41" s="166" t="s">
        <v>18</v>
      </c>
      <c r="K41" s="166" t="s">
        <v>19</v>
      </c>
      <c r="L41" s="166" t="s">
        <v>20</v>
      </c>
      <c r="M41" s="284"/>
      <c r="N41" s="284"/>
      <c r="O41" s="163"/>
    </row>
    <row r="42" spans="1:16" ht="40.950000000000003" customHeight="1" x14ac:dyDescent="0.25">
      <c r="A42" s="304"/>
      <c r="B42" s="282"/>
      <c r="C42" s="283"/>
      <c r="D42" s="283"/>
      <c r="E42" s="166">
        <f>G42+F42</f>
        <v>15</v>
      </c>
      <c r="F42" s="166">
        <v>4</v>
      </c>
      <c r="G42" s="166">
        <v>11</v>
      </c>
      <c r="H42" s="166" t="s">
        <v>120</v>
      </c>
      <c r="I42" s="166" t="s">
        <v>120</v>
      </c>
      <c r="J42" s="166" t="s">
        <v>120</v>
      </c>
      <c r="K42" s="166" t="s">
        <v>120</v>
      </c>
      <c r="L42" s="166" t="s">
        <v>120</v>
      </c>
      <c r="M42" s="166" t="s">
        <v>120</v>
      </c>
      <c r="N42" s="166" t="s">
        <v>120</v>
      </c>
      <c r="O42" s="163"/>
    </row>
    <row r="43" spans="1:16" ht="49.2" customHeight="1" x14ac:dyDescent="0.25">
      <c r="A43" s="305" t="s">
        <v>279</v>
      </c>
      <c r="B43" s="269" t="s">
        <v>337</v>
      </c>
      <c r="C43" s="266" t="s">
        <v>9</v>
      </c>
      <c r="D43" s="118" t="s">
        <v>10</v>
      </c>
      <c r="E43" s="73">
        <f>F43+G43+H43+M43+N43</f>
        <v>550</v>
      </c>
      <c r="F43" s="161">
        <f>F44</f>
        <v>0</v>
      </c>
      <c r="G43" s="161">
        <f>G44</f>
        <v>0</v>
      </c>
      <c r="H43" s="273">
        <f>H44</f>
        <v>550</v>
      </c>
      <c r="I43" s="274"/>
      <c r="J43" s="274"/>
      <c r="K43" s="274"/>
      <c r="L43" s="275"/>
      <c r="M43" s="153">
        <f>M44</f>
        <v>0</v>
      </c>
      <c r="N43" s="153">
        <f>N44</f>
        <v>0</v>
      </c>
      <c r="O43" s="276" t="s">
        <v>342</v>
      </c>
    </row>
    <row r="44" spans="1:16" ht="59.4" customHeight="1" x14ac:dyDescent="0.25">
      <c r="A44" s="307"/>
      <c r="B44" s="271"/>
      <c r="C44" s="268"/>
      <c r="D44" s="118" t="s">
        <v>31</v>
      </c>
      <c r="E44" s="73">
        <f>F44+G44+H44+M44+N44</f>
        <v>550</v>
      </c>
      <c r="F44" s="168">
        <v>0</v>
      </c>
      <c r="G44" s="168">
        <v>0</v>
      </c>
      <c r="H44" s="295">
        <v>550</v>
      </c>
      <c r="I44" s="296"/>
      <c r="J44" s="296"/>
      <c r="K44" s="296"/>
      <c r="L44" s="297"/>
      <c r="M44" s="73">
        <v>0</v>
      </c>
      <c r="N44" s="73">
        <v>0</v>
      </c>
      <c r="O44" s="277"/>
    </row>
    <row r="45" spans="1:16" ht="59.4" customHeight="1" x14ac:dyDescent="0.25">
      <c r="A45" s="305"/>
      <c r="B45" s="308" t="s">
        <v>338</v>
      </c>
      <c r="C45" s="283" t="s">
        <v>13</v>
      </c>
      <c r="D45" s="283" t="s">
        <v>13</v>
      </c>
      <c r="E45" s="284" t="s">
        <v>14</v>
      </c>
      <c r="F45" s="285" t="s">
        <v>247</v>
      </c>
      <c r="G45" s="285" t="s">
        <v>5</v>
      </c>
      <c r="H45" s="285" t="s">
        <v>330</v>
      </c>
      <c r="I45" s="287" t="s">
        <v>15</v>
      </c>
      <c r="J45" s="288"/>
      <c r="K45" s="288"/>
      <c r="L45" s="289"/>
      <c r="M45" s="284" t="s">
        <v>7</v>
      </c>
      <c r="N45" s="284" t="s">
        <v>8</v>
      </c>
      <c r="O45" s="176"/>
    </row>
    <row r="46" spans="1:16" ht="40.950000000000003" customHeight="1" x14ac:dyDescent="0.25">
      <c r="A46" s="306"/>
      <c r="B46" s="309"/>
      <c r="C46" s="283"/>
      <c r="D46" s="283"/>
      <c r="E46" s="284"/>
      <c r="F46" s="286"/>
      <c r="G46" s="286"/>
      <c r="H46" s="286"/>
      <c r="I46" s="166" t="s">
        <v>17</v>
      </c>
      <c r="J46" s="166" t="s">
        <v>18</v>
      </c>
      <c r="K46" s="166" t="s">
        <v>19</v>
      </c>
      <c r="L46" s="166" t="s">
        <v>20</v>
      </c>
      <c r="M46" s="284"/>
      <c r="N46" s="284"/>
      <c r="O46" s="163"/>
    </row>
    <row r="47" spans="1:16" ht="40.950000000000003" customHeight="1" x14ac:dyDescent="0.25">
      <c r="A47" s="307"/>
      <c r="B47" s="310"/>
      <c r="C47" s="283"/>
      <c r="D47" s="283"/>
      <c r="E47" s="166">
        <v>1</v>
      </c>
      <c r="F47" s="166">
        <v>0</v>
      </c>
      <c r="G47" s="166">
        <v>0</v>
      </c>
      <c r="H47" s="166">
        <v>1</v>
      </c>
      <c r="I47" s="166">
        <v>0</v>
      </c>
      <c r="J47" s="166">
        <v>0</v>
      </c>
      <c r="K47" s="166">
        <v>1</v>
      </c>
      <c r="L47" s="166">
        <v>1</v>
      </c>
      <c r="M47" s="166">
        <v>0</v>
      </c>
      <c r="N47" s="166">
        <v>0</v>
      </c>
      <c r="O47" s="163"/>
    </row>
    <row r="48" spans="1:16" s="71" customFormat="1" ht="56.4" customHeight="1" x14ac:dyDescent="0.25">
      <c r="A48" s="266" t="s">
        <v>317</v>
      </c>
      <c r="B48" s="269" t="s">
        <v>340</v>
      </c>
      <c r="C48" s="272" t="s">
        <v>9</v>
      </c>
      <c r="D48" s="160" t="s">
        <v>10</v>
      </c>
      <c r="E48" s="153">
        <f>F48+G48+H48+M48+N48</f>
        <v>7050</v>
      </c>
      <c r="F48" s="161">
        <f>F49+F50</f>
        <v>0</v>
      </c>
      <c r="G48" s="161">
        <f>G49+G50</f>
        <v>0</v>
      </c>
      <c r="H48" s="273">
        <f>H49+H50</f>
        <v>7050</v>
      </c>
      <c r="I48" s="274"/>
      <c r="J48" s="274"/>
      <c r="K48" s="274"/>
      <c r="L48" s="275"/>
      <c r="M48" s="153">
        <f t="shared" ref="M48:N48" si="11">M49+M50</f>
        <v>0</v>
      </c>
      <c r="N48" s="153">
        <f t="shared" si="11"/>
        <v>0</v>
      </c>
      <c r="O48" s="276" t="s">
        <v>342</v>
      </c>
    </row>
    <row r="49" spans="1:15" s="71" customFormat="1" ht="52.8" x14ac:dyDescent="0.25">
      <c r="A49" s="267"/>
      <c r="B49" s="270"/>
      <c r="C49" s="272"/>
      <c r="D49" s="160" t="s">
        <v>31</v>
      </c>
      <c r="E49" s="153">
        <f>F49+G49+H49+M49+N49</f>
        <v>7050</v>
      </c>
      <c r="F49" s="161">
        <v>0</v>
      </c>
      <c r="G49" s="161">
        <v>0</v>
      </c>
      <c r="H49" s="273">
        <v>7050</v>
      </c>
      <c r="I49" s="274"/>
      <c r="J49" s="274"/>
      <c r="K49" s="274"/>
      <c r="L49" s="275"/>
      <c r="M49" s="153">
        <v>0</v>
      </c>
      <c r="N49" s="153">
        <v>0</v>
      </c>
      <c r="O49" s="277"/>
    </row>
    <row r="50" spans="1:15" s="71" customFormat="1" ht="26.4" x14ac:dyDescent="0.25">
      <c r="A50" s="268"/>
      <c r="B50" s="271"/>
      <c r="C50" s="272"/>
      <c r="D50" s="160" t="s">
        <v>11</v>
      </c>
      <c r="E50" s="153">
        <f>F50+G50+H50+M50+N50</f>
        <v>0</v>
      </c>
      <c r="F50" s="161">
        <v>0</v>
      </c>
      <c r="G50" s="161">
        <v>0</v>
      </c>
      <c r="H50" s="273">
        <v>0</v>
      </c>
      <c r="I50" s="274"/>
      <c r="J50" s="274"/>
      <c r="K50" s="274"/>
      <c r="L50" s="275"/>
      <c r="M50" s="153">
        <v>0</v>
      </c>
      <c r="N50" s="153">
        <v>0</v>
      </c>
      <c r="O50" s="278"/>
    </row>
    <row r="51" spans="1:15" s="71" customFormat="1" ht="36.6" customHeight="1" x14ac:dyDescent="0.25">
      <c r="A51" s="279"/>
      <c r="B51" s="282" t="s">
        <v>341</v>
      </c>
      <c r="C51" s="283" t="s">
        <v>13</v>
      </c>
      <c r="D51" s="283" t="s">
        <v>13</v>
      </c>
      <c r="E51" s="284" t="s">
        <v>14</v>
      </c>
      <c r="F51" s="285" t="s">
        <v>4</v>
      </c>
      <c r="G51" s="285" t="s">
        <v>16</v>
      </c>
      <c r="H51" s="285" t="s">
        <v>330</v>
      </c>
      <c r="I51" s="287" t="s">
        <v>15</v>
      </c>
      <c r="J51" s="288"/>
      <c r="K51" s="288"/>
      <c r="L51" s="289"/>
      <c r="M51" s="284" t="s">
        <v>7</v>
      </c>
      <c r="N51" s="284" t="s">
        <v>8</v>
      </c>
      <c r="O51" s="163"/>
    </row>
    <row r="52" spans="1:15" s="71" customFormat="1" ht="39.6" customHeight="1" x14ac:dyDescent="0.25">
      <c r="A52" s="280"/>
      <c r="B52" s="282"/>
      <c r="C52" s="283"/>
      <c r="D52" s="283"/>
      <c r="E52" s="284"/>
      <c r="F52" s="286"/>
      <c r="G52" s="286"/>
      <c r="H52" s="286"/>
      <c r="I52" s="166" t="s">
        <v>17</v>
      </c>
      <c r="J52" s="166" t="s">
        <v>18</v>
      </c>
      <c r="K52" s="166" t="s">
        <v>19</v>
      </c>
      <c r="L52" s="166" t="s">
        <v>20</v>
      </c>
      <c r="M52" s="284"/>
      <c r="N52" s="284"/>
      <c r="O52" s="163"/>
    </row>
    <row r="53" spans="1:15" s="71" customFormat="1" ht="88.2" customHeight="1" x14ac:dyDescent="0.25">
      <c r="A53" s="281"/>
      <c r="B53" s="282"/>
      <c r="C53" s="283"/>
      <c r="D53" s="283"/>
      <c r="E53" s="166">
        <f>F53+G53+H53+M53+N53</f>
        <v>1</v>
      </c>
      <c r="F53" s="166">
        <v>0</v>
      </c>
      <c r="G53" s="166">
        <v>0</v>
      </c>
      <c r="H53" s="166">
        <v>1</v>
      </c>
      <c r="I53" s="166">
        <v>0</v>
      </c>
      <c r="J53" s="166">
        <v>0</v>
      </c>
      <c r="K53" s="166">
        <v>1</v>
      </c>
      <c r="L53" s="166">
        <v>1</v>
      </c>
      <c r="M53" s="166">
        <v>0</v>
      </c>
      <c r="N53" s="166">
        <v>0</v>
      </c>
      <c r="O53" s="163"/>
    </row>
    <row r="54" spans="1:15" s="71" customFormat="1" x14ac:dyDescent="0.25">
      <c r="A54" s="301"/>
      <c r="B54" s="301" t="s">
        <v>22</v>
      </c>
      <c r="C54" s="302" t="s">
        <v>9</v>
      </c>
      <c r="D54" s="118" t="s">
        <v>10</v>
      </c>
      <c r="E54" s="153">
        <f>F54+G54+H54+M54+N54</f>
        <v>309426.3</v>
      </c>
      <c r="F54" s="161">
        <f>F55+F57+F56</f>
        <v>53536.39</v>
      </c>
      <c r="G54" s="161">
        <f>G55+G57+G56</f>
        <v>65391.460000000006</v>
      </c>
      <c r="H54" s="273">
        <f t="shared" ref="H54:N54" si="12">H55+H57+H56</f>
        <v>68566.149999999994</v>
      </c>
      <c r="I54" s="274"/>
      <c r="J54" s="274"/>
      <c r="K54" s="274"/>
      <c r="L54" s="275"/>
      <c r="M54" s="153">
        <f t="shared" si="12"/>
        <v>60966.15</v>
      </c>
      <c r="N54" s="153">
        <f t="shared" si="12"/>
        <v>60966.15</v>
      </c>
      <c r="O54" s="301"/>
    </row>
    <row r="55" spans="1:15" s="71" customFormat="1" ht="52.8" x14ac:dyDescent="0.25">
      <c r="A55" s="301"/>
      <c r="B55" s="301"/>
      <c r="C55" s="302"/>
      <c r="D55" s="118" t="s">
        <v>31</v>
      </c>
      <c r="E55" s="153">
        <f>F55+G55+H55+M55+N55</f>
        <v>295817.43</v>
      </c>
      <c r="F55" s="161">
        <f>F8+F23</f>
        <v>49199.1</v>
      </c>
      <c r="G55" s="161">
        <f>G8+G23</f>
        <v>60619.880000000005</v>
      </c>
      <c r="H55" s="273">
        <f>H8+H23</f>
        <v>67066.149999999994</v>
      </c>
      <c r="I55" s="274"/>
      <c r="J55" s="274"/>
      <c r="K55" s="274"/>
      <c r="L55" s="275"/>
      <c r="M55" s="153">
        <f>M8+M23</f>
        <v>59466.15</v>
      </c>
      <c r="N55" s="153">
        <f>N8+N23</f>
        <v>59466.15</v>
      </c>
      <c r="O55" s="301"/>
    </row>
    <row r="56" spans="1:15" s="71" customFormat="1" ht="52.8" x14ac:dyDescent="0.25">
      <c r="A56" s="301"/>
      <c r="B56" s="301"/>
      <c r="C56" s="302"/>
      <c r="D56" s="118" t="s">
        <v>30</v>
      </c>
      <c r="E56" s="153">
        <f>F56+G56+H56+M56+N56</f>
        <v>5702.7800000000007</v>
      </c>
      <c r="F56" s="161">
        <f>F9</f>
        <v>2504.69</v>
      </c>
      <c r="G56" s="161">
        <f>G9</f>
        <v>3198.09</v>
      </c>
      <c r="H56" s="273">
        <f t="shared" ref="H56:N56" si="13">H9</f>
        <v>0</v>
      </c>
      <c r="I56" s="274"/>
      <c r="J56" s="274"/>
      <c r="K56" s="274"/>
      <c r="L56" s="275"/>
      <c r="M56" s="153">
        <f t="shared" si="13"/>
        <v>0</v>
      </c>
      <c r="N56" s="153">
        <f t="shared" si="13"/>
        <v>0</v>
      </c>
      <c r="O56" s="301"/>
    </row>
    <row r="57" spans="1:15" s="71" customFormat="1" ht="26.4" x14ac:dyDescent="0.25">
      <c r="A57" s="301"/>
      <c r="B57" s="301"/>
      <c r="C57" s="302"/>
      <c r="D57" s="118" t="s">
        <v>11</v>
      </c>
      <c r="E57" s="153">
        <f>F57+G57+H57+M57+N57</f>
        <v>7906.09</v>
      </c>
      <c r="F57" s="161">
        <f>F10+F24</f>
        <v>1832.6000000000001</v>
      </c>
      <c r="G57" s="161">
        <f>G10+G24</f>
        <v>1573.49</v>
      </c>
      <c r="H57" s="273">
        <f>H10+H24</f>
        <v>1500</v>
      </c>
      <c r="I57" s="274"/>
      <c r="J57" s="274"/>
      <c r="K57" s="274"/>
      <c r="L57" s="275"/>
      <c r="M57" s="153">
        <f>M10+M24</f>
        <v>1500</v>
      </c>
      <c r="N57" s="153">
        <f>N10+N24</f>
        <v>1500</v>
      </c>
      <c r="O57" s="301"/>
    </row>
  </sheetData>
  <mergeCells count="158">
    <mergeCell ref="M45:M46"/>
    <mergeCell ref="N45:N46"/>
    <mergeCell ref="P37:P39"/>
    <mergeCell ref="H43:L43"/>
    <mergeCell ref="H44:L44"/>
    <mergeCell ref="B43:B44"/>
    <mergeCell ref="A43:A44"/>
    <mergeCell ref="A40:A42"/>
    <mergeCell ref="C43:C44"/>
    <mergeCell ref="A37:A39"/>
    <mergeCell ref="B37:B39"/>
    <mergeCell ref="G40:G41"/>
    <mergeCell ref="B45:B47"/>
    <mergeCell ref="A45:A47"/>
    <mergeCell ref="C45:C47"/>
    <mergeCell ref="D45:D47"/>
    <mergeCell ref="E45:E46"/>
    <mergeCell ref="F45:F46"/>
    <mergeCell ref="G45:G46"/>
    <mergeCell ref="H45:H46"/>
    <mergeCell ref="I45:L45"/>
    <mergeCell ref="O43:O44"/>
    <mergeCell ref="D28:D30"/>
    <mergeCell ref="E28:E29"/>
    <mergeCell ref="C31:C33"/>
    <mergeCell ref="C34:C36"/>
    <mergeCell ref="D34:D36"/>
    <mergeCell ref="E34:E35"/>
    <mergeCell ref="F34:F35"/>
    <mergeCell ref="A31:A33"/>
    <mergeCell ref="A34:A36"/>
    <mergeCell ref="B28:B30"/>
    <mergeCell ref="C28:C30"/>
    <mergeCell ref="B31:B33"/>
    <mergeCell ref="B34:B36"/>
    <mergeCell ref="A28:A30"/>
    <mergeCell ref="F28:F29"/>
    <mergeCell ref="A11:A13"/>
    <mergeCell ref="B11:B13"/>
    <mergeCell ref="C11:C13"/>
    <mergeCell ref="B14:B16"/>
    <mergeCell ref="B25:B27"/>
    <mergeCell ref="A25:A27"/>
    <mergeCell ref="B4:B6"/>
    <mergeCell ref="E4:E6"/>
    <mergeCell ref="F4:N5"/>
    <mergeCell ref="A7:A10"/>
    <mergeCell ref="C7:C10"/>
    <mergeCell ref="A4:A6"/>
    <mergeCell ref="B7:B10"/>
    <mergeCell ref="C4:C6"/>
    <mergeCell ref="D4:D6"/>
    <mergeCell ref="H6:L6"/>
    <mergeCell ref="H7:L7"/>
    <mergeCell ref="H8:L8"/>
    <mergeCell ref="H9:L9"/>
    <mergeCell ref="H10:L10"/>
    <mergeCell ref="H11:L11"/>
    <mergeCell ref="H12:L12"/>
    <mergeCell ref="H13:L13"/>
    <mergeCell ref="I14:L14"/>
    <mergeCell ref="O4:O5"/>
    <mergeCell ref="O37:O39"/>
    <mergeCell ref="O7:O10"/>
    <mergeCell ref="O11:O13"/>
    <mergeCell ref="H14:H15"/>
    <mergeCell ref="M14:M15"/>
    <mergeCell ref="N14:N15"/>
    <mergeCell ref="O14:O15"/>
    <mergeCell ref="C25:C27"/>
    <mergeCell ref="C14:C16"/>
    <mergeCell ref="D14:D16"/>
    <mergeCell ref="E14:E15"/>
    <mergeCell ref="G28:G29"/>
    <mergeCell ref="O17:O18"/>
    <mergeCell ref="M19:M20"/>
    <mergeCell ref="N19:N20"/>
    <mergeCell ref="C17:C18"/>
    <mergeCell ref="E19:E20"/>
    <mergeCell ref="G19:G20"/>
    <mergeCell ref="H19:H20"/>
    <mergeCell ref="F19:F20"/>
    <mergeCell ref="H22:L22"/>
    <mergeCell ref="H18:L18"/>
    <mergeCell ref="H17:L17"/>
    <mergeCell ref="O54:O57"/>
    <mergeCell ref="E40:E41"/>
    <mergeCell ref="O22:O24"/>
    <mergeCell ref="C37:C39"/>
    <mergeCell ref="N40:N41"/>
    <mergeCell ref="A14:A16"/>
    <mergeCell ref="C22:C24"/>
    <mergeCell ref="B17:B18"/>
    <mergeCell ref="A19:A21"/>
    <mergeCell ref="B19:B21"/>
    <mergeCell ref="C19:C21"/>
    <mergeCell ref="D19:D21"/>
    <mergeCell ref="A17:A18"/>
    <mergeCell ref="A54:A57"/>
    <mergeCell ref="B54:B57"/>
    <mergeCell ref="C54:C57"/>
    <mergeCell ref="A22:A24"/>
    <mergeCell ref="B22:B24"/>
    <mergeCell ref="H28:H29"/>
    <mergeCell ref="B40:B42"/>
    <mergeCell ref="C40:C42"/>
    <mergeCell ref="D40:D42"/>
    <mergeCell ref="O19:O20"/>
    <mergeCell ref="F40:F41"/>
    <mergeCell ref="M28:M29"/>
    <mergeCell ref="N28:N29"/>
    <mergeCell ref="H34:H35"/>
    <mergeCell ref="M34:M35"/>
    <mergeCell ref="N34:N35"/>
    <mergeCell ref="O31:O33"/>
    <mergeCell ref="H40:H41"/>
    <mergeCell ref="M40:M41"/>
    <mergeCell ref="O25:O27"/>
    <mergeCell ref="F14:F15"/>
    <mergeCell ref="G14:G15"/>
    <mergeCell ref="I40:L40"/>
    <mergeCell ref="I19:L19"/>
    <mergeCell ref="I28:L28"/>
    <mergeCell ref="I34:L34"/>
    <mergeCell ref="H57:L57"/>
    <mergeCell ref="H56:L56"/>
    <mergeCell ref="H55:L55"/>
    <mergeCell ref="H54:L54"/>
    <mergeCell ref="H39:L39"/>
    <mergeCell ref="H38:L38"/>
    <mergeCell ref="H37:L37"/>
    <mergeCell ref="G34:G35"/>
    <mergeCell ref="H33:L33"/>
    <mergeCell ref="H32:L32"/>
    <mergeCell ref="H31:L31"/>
    <mergeCell ref="H27:L27"/>
    <mergeCell ref="H26:L26"/>
    <mergeCell ref="H25:L25"/>
    <mergeCell ref="H24:L24"/>
    <mergeCell ref="H23:L23"/>
    <mergeCell ref="A48:A50"/>
    <mergeCell ref="B48:B50"/>
    <mergeCell ref="C48:C50"/>
    <mergeCell ref="H48:L48"/>
    <mergeCell ref="O48:O50"/>
    <mergeCell ref="H49:L49"/>
    <mergeCell ref="H50:L50"/>
    <mergeCell ref="A51:A53"/>
    <mergeCell ref="B51:B53"/>
    <mergeCell ref="C51:C53"/>
    <mergeCell ref="D51:D53"/>
    <mergeCell ref="E51:E52"/>
    <mergeCell ref="F51:F52"/>
    <mergeCell ref="G51:G52"/>
    <mergeCell ref="H51:H52"/>
    <mergeCell ref="I51:L51"/>
    <mergeCell ref="M51:M52"/>
    <mergeCell ref="N51:N52"/>
  </mergeCells>
  <pageMargins left="1.1811023622047245" right="0.39370078740157483" top="0.78740157480314965" bottom="0.78740157480314965" header="0.31496062992125984" footer="0.31496062992125984"/>
  <pageSetup paperSize="9" scale="75" fitToHeight="13" orientation="landscape" r:id="rId1"/>
  <headerFooter>
    <oddHeader>&amp;C&amp;P</oddHeader>
  </headerFooter>
  <rowBreaks count="3" manualBreakCount="3">
    <brk id="13" max="16383" man="1"/>
    <brk id="21" max="16383" man="1"/>
    <brk id="3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view="pageBreakPreview" zoomScale="60" zoomScaleNormal="100" workbookViewId="0">
      <selection activeCell="A30" sqref="A30:H30"/>
    </sheetView>
  </sheetViews>
  <sheetFormatPr defaultColWidth="8.88671875" defaultRowHeight="18" x14ac:dyDescent="0.35"/>
  <cols>
    <col min="1" max="1" width="19.5546875" style="74" customWidth="1"/>
    <col min="2" max="2" width="20" style="74" customWidth="1"/>
    <col min="3" max="3" width="26.6640625" style="74" customWidth="1"/>
    <col min="4" max="4" width="17.44140625" style="74" customWidth="1"/>
    <col min="5" max="5" width="16.33203125" style="74" customWidth="1"/>
    <col min="6" max="6" width="17" style="74" customWidth="1"/>
    <col min="7" max="7" width="15.6640625" style="74" customWidth="1"/>
    <col min="8" max="8" width="17.33203125" style="74" customWidth="1"/>
    <col min="9" max="9" width="16.6640625" style="74" customWidth="1"/>
    <col min="10" max="16384" width="8.88671875" style="74"/>
  </cols>
  <sheetData>
    <row r="1" spans="1:9" x14ac:dyDescent="0.35">
      <c r="F1" s="75"/>
    </row>
    <row r="2" spans="1:9" x14ac:dyDescent="0.35">
      <c r="F2" s="75"/>
    </row>
    <row r="3" spans="1:9" x14ac:dyDescent="0.35">
      <c r="A3" s="318" t="s">
        <v>100</v>
      </c>
      <c r="B3" s="318"/>
      <c r="C3" s="318"/>
      <c r="D3" s="318"/>
      <c r="E3" s="318"/>
      <c r="F3" s="318"/>
    </row>
    <row r="4" spans="1:9" x14ac:dyDescent="0.35">
      <c r="A4" s="76"/>
    </row>
    <row r="5" spans="1:9" x14ac:dyDescent="0.35">
      <c r="A5" s="319" t="s">
        <v>92</v>
      </c>
      <c r="B5" s="319"/>
      <c r="C5" s="320" t="s">
        <v>56</v>
      </c>
      <c r="D5" s="320"/>
      <c r="E5" s="320"/>
      <c r="F5" s="320"/>
      <c r="G5" s="320"/>
      <c r="H5" s="320"/>
      <c r="I5" s="320"/>
    </row>
    <row r="6" spans="1:9" x14ac:dyDescent="0.35">
      <c r="A6" s="321" t="s">
        <v>93</v>
      </c>
      <c r="B6" s="321" t="s">
        <v>94</v>
      </c>
      <c r="C6" s="320" t="s">
        <v>24</v>
      </c>
      <c r="D6" s="320" t="s">
        <v>95</v>
      </c>
      <c r="E6" s="320"/>
      <c r="F6" s="320"/>
      <c r="G6" s="320"/>
      <c r="H6" s="320"/>
      <c r="I6" s="320"/>
    </row>
    <row r="7" spans="1:9" x14ac:dyDescent="0.35">
      <c r="A7" s="322"/>
      <c r="B7" s="322"/>
      <c r="C7" s="320"/>
      <c r="D7" s="77" t="s">
        <v>96</v>
      </c>
      <c r="E7" s="77">
        <v>2023</v>
      </c>
      <c r="F7" s="77">
        <v>2024</v>
      </c>
      <c r="G7" s="77">
        <v>2025</v>
      </c>
      <c r="H7" s="77">
        <v>2026</v>
      </c>
      <c r="I7" s="77">
        <v>2027</v>
      </c>
    </row>
    <row r="8" spans="1:9" ht="54" x14ac:dyDescent="0.35">
      <c r="A8" s="322"/>
      <c r="B8" s="322"/>
      <c r="C8" s="16" t="s">
        <v>98</v>
      </c>
      <c r="D8" s="78">
        <f>SUM(E8:I8)</f>
        <v>601433.62999999989</v>
      </c>
      <c r="E8" s="78">
        <f>пп3!F84</f>
        <v>95939.73</v>
      </c>
      <c r="F8" s="78">
        <f>пп3!G84</f>
        <v>124754.34999999999</v>
      </c>
      <c r="G8" s="78">
        <f>пп3!H84</f>
        <v>130125.09</v>
      </c>
      <c r="H8" s="78">
        <f>пп3!M84</f>
        <v>130309.01999999999</v>
      </c>
      <c r="I8" s="78">
        <f>пп3!N84</f>
        <v>120305.43999999999</v>
      </c>
    </row>
    <row r="9" spans="1:9" ht="36" x14ac:dyDescent="0.35">
      <c r="A9" s="322"/>
      <c r="B9" s="322"/>
      <c r="C9" s="16" t="s">
        <v>30</v>
      </c>
      <c r="D9" s="78">
        <f>SUM(E9:I9)</f>
        <v>28212.350000000002</v>
      </c>
      <c r="E9" s="78">
        <f>пп3!F85</f>
        <v>6188.4000000000005</v>
      </c>
      <c r="F9" s="78">
        <f>пп3!G85</f>
        <v>6797.0999999999995</v>
      </c>
      <c r="G9" s="78">
        <f>пп3!H85</f>
        <v>4313.1899999999996</v>
      </c>
      <c r="H9" s="102">
        <f>пп3!M85</f>
        <v>10450.1</v>
      </c>
      <c r="I9" s="102">
        <f>пп3!N85</f>
        <v>463.56</v>
      </c>
    </row>
    <row r="10" spans="1:9" ht="54" x14ac:dyDescent="0.35">
      <c r="A10" s="322"/>
      <c r="B10" s="322"/>
      <c r="C10" s="17" t="s">
        <v>212</v>
      </c>
      <c r="D10" s="78">
        <f>SUM(E10:I10)</f>
        <v>18497.22</v>
      </c>
      <c r="E10" s="78">
        <f>пп3!F86</f>
        <v>5440.51</v>
      </c>
      <c r="F10" s="78">
        <f>пп3!G86</f>
        <v>500.54</v>
      </c>
      <c r="G10" s="78">
        <f>пп3!H86</f>
        <v>11605</v>
      </c>
      <c r="H10" s="102">
        <f>пп3!M86</f>
        <v>487.61</v>
      </c>
      <c r="I10" s="102">
        <f>пп3!N86</f>
        <v>463.56</v>
      </c>
    </row>
    <row r="11" spans="1:9" ht="36" x14ac:dyDescent="0.35">
      <c r="A11" s="322"/>
      <c r="B11" s="322"/>
      <c r="C11" s="16" t="s">
        <v>78</v>
      </c>
      <c r="D11" s="78">
        <f>SUM(E11:I11)</f>
        <v>3371.7</v>
      </c>
      <c r="E11" s="78">
        <f>пп3!F87</f>
        <v>631.29</v>
      </c>
      <c r="F11" s="78">
        <f>пп3!G87</f>
        <v>796.41</v>
      </c>
      <c r="G11" s="78">
        <f>пп3!H87</f>
        <v>648</v>
      </c>
      <c r="H11" s="78">
        <f>пп3!M87</f>
        <v>648</v>
      </c>
      <c r="I11" s="78">
        <f>пп3!N87</f>
        <v>648</v>
      </c>
    </row>
    <row r="12" spans="1:9" x14ac:dyDescent="0.35">
      <c r="A12" s="323"/>
      <c r="B12" s="323"/>
      <c r="C12" s="16" t="s">
        <v>97</v>
      </c>
      <c r="D12" s="78">
        <f>SUM(E12:I12)</f>
        <v>651514.89999999991</v>
      </c>
      <c r="E12" s="78">
        <f>E8+E11+E9+E10</f>
        <v>108199.92999999998</v>
      </c>
      <c r="F12" s="78">
        <f>F8+F11+F9+F10</f>
        <v>132848.4</v>
      </c>
      <c r="G12" s="78">
        <f>G8+G11+G9+G10</f>
        <v>146691.28</v>
      </c>
      <c r="H12" s="78">
        <f>H8+H11+H9+H10</f>
        <v>141894.72999999998</v>
      </c>
      <c r="I12" s="78">
        <f>I8+I11+I9+I10</f>
        <v>121880.55999999998</v>
      </c>
    </row>
    <row r="13" spans="1:9" x14ac:dyDescent="0.35">
      <c r="A13" s="79"/>
    </row>
  </sheetData>
  <mergeCells count="7">
    <mergeCell ref="A3:F3"/>
    <mergeCell ref="A5:B5"/>
    <mergeCell ref="C5:I5"/>
    <mergeCell ref="A6:A12"/>
    <mergeCell ref="B6:B12"/>
    <mergeCell ref="C6:C7"/>
    <mergeCell ref="D6:I6"/>
  </mergeCells>
  <pageMargins left="1.1811023622047245" right="0.39370078740157483" top="0.78740157480314965" bottom="0.78740157480314965" header="0.31496062992125984" footer="0.31496062992125984"/>
  <pageSetup paperSize="9" scale="79" fitToHeight="13" orientation="landscape" r:id="rId1"/>
  <headerFooter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opLeftCell="A76" zoomScale="80" zoomScaleNormal="80" workbookViewId="0">
      <selection activeCell="A30" sqref="A30:H30"/>
    </sheetView>
  </sheetViews>
  <sheetFormatPr defaultColWidth="8.88671875" defaultRowHeight="13.8" x14ac:dyDescent="0.25"/>
  <cols>
    <col min="1" max="1" width="8.88671875" style="89"/>
    <col min="2" max="2" width="28" style="89" customWidth="1"/>
    <col min="3" max="3" width="14.33203125" style="89" customWidth="1"/>
    <col min="4" max="4" width="14.109375" style="70" customWidth="1"/>
    <col min="5" max="5" width="12.6640625" style="70" customWidth="1"/>
    <col min="6" max="6" width="11.21875" style="84" customWidth="1"/>
    <col min="7" max="7" width="10.88671875" style="70" customWidth="1"/>
    <col min="8" max="12" width="11.6640625" style="70" customWidth="1"/>
    <col min="13" max="14" width="10.6640625" style="70" customWidth="1"/>
    <col min="15" max="15" width="17.88671875" style="70" customWidth="1"/>
    <col min="16" max="16384" width="8.88671875" style="70"/>
  </cols>
  <sheetData>
    <row r="1" spans="1:15" ht="15.6" x14ac:dyDescent="0.25">
      <c r="A1" s="87" t="s">
        <v>157</v>
      </c>
    </row>
    <row r="2" spans="1:15" ht="18" x14ac:dyDescent="0.25">
      <c r="A2" s="88"/>
    </row>
    <row r="4" spans="1:15" ht="13.95" customHeight="1" x14ac:dyDescent="0.25">
      <c r="A4" s="284" t="s">
        <v>0</v>
      </c>
      <c r="B4" s="284" t="s">
        <v>1</v>
      </c>
      <c r="C4" s="284" t="s">
        <v>23</v>
      </c>
      <c r="D4" s="284" t="s">
        <v>24</v>
      </c>
      <c r="E4" s="284" t="s">
        <v>2</v>
      </c>
      <c r="F4" s="342" t="s">
        <v>3</v>
      </c>
      <c r="G4" s="343"/>
      <c r="H4" s="343"/>
      <c r="I4" s="343"/>
      <c r="J4" s="343"/>
      <c r="K4" s="343"/>
      <c r="L4" s="343"/>
      <c r="M4" s="343"/>
      <c r="N4" s="344"/>
      <c r="O4" s="285" t="s">
        <v>25</v>
      </c>
    </row>
    <row r="5" spans="1:15" ht="30" customHeight="1" x14ac:dyDescent="0.25">
      <c r="A5" s="284"/>
      <c r="B5" s="284"/>
      <c r="C5" s="284"/>
      <c r="D5" s="284"/>
      <c r="E5" s="284"/>
      <c r="F5" s="345"/>
      <c r="G5" s="346"/>
      <c r="H5" s="346"/>
      <c r="I5" s="346"/>
      <c r="J5" s="346"/>
      <c r="K5" s="346"/>
      <c r="L5" s="346"/>
      <c r="M5" s="346"/>
      <c r="N5" s="347"/>
      <c r="O5" s="324"/>
    </row>
    <row r="6" spans="1:15" ht="39" customHeight="1" x14ac:dyDescent="0.25">
      <c r="A6" s="284"/>
      <c r="B6" s="284"/>
      <c r="C6" s="284"/>
      <c r="D6" s="284"/>
      <c r="E6" s="284"/>
      <c r="F6" s="117" t="s">
        <v>4</v>
      </c>
      <c r="G6" s="167" t="s">
        <v>5</v>
      </c>
      <c r="H6" s="287" t="s">
        <v>6</v>
      </c>
      <c r="I6" s="288"/>
      <c r="J6" s="288"/>
      <c r="K6" s="288"/>
      <c r="L6" s="289"/>
      <c r="M6" s="166" t="s">
        <v>7</v>
      </c>
      <c r="N6" s="166" t="s">
        <v>8</v>
      </c>
      <c r="O6" s="286"/>
    </row>
    <row r="7" spans="1:15" ht="13.95" customHeight="1" x14ac:dyDescent="0.25">
      <c r="A7" s="348">
        <v>1</v>
      </c>
      <c r="B7" s="269" t="s">
        <v>34</v>
      </c>
      <c r="C7" s="266" t="s">
        <v>9</v>
      </c>
      <c r="D7" s="170" t="s">
        <v>10</v>
      </c>
      <c r="E7" s="80">
        <f t="shared" ref="E7:E14" si="0">F7+G7+H7+M7+N7</f>
        <v>623088.59</v>
      </c>
      <c r="F7" s="175">
        <f>F10+F9+F8+F11</f>
        <v>103199.93</v>
      </c>
      <c r="G7" s="174">
        <f>G10+G9+G8+G11</f>
        <v>127368.79</v>
      </c>
      <c r="H7" s="325">
        <f>H10+H9+H8+H11</f>
        <v>128744.58</v>
      </c>
      <c r="I7" s="326"/>
      <c r="J7" s="326"/>
      <c r="K7" s="326"/>
      <c r="L7" s="327"/>
      <c r="M7" s="81">
        <f>M10+M9+M8+M11</f>
        <v>141894.72999999998</v>
      </c>
      <c r="N7" s="81">
        <f>N10+N9+N8+N11</f>
        <v>121880.55999999998</v>
      </c>
      <c r="O7" s="82"/>
    </row>
    <row r="8" spans="1:15" ht="66" x14ac:dyDescent="0.25">
      <c r="A8" s="349"/>
      <c r="B8" s="270"/>
      <c r="C8" s="267"/>
      <c r="D8" s="118" t="s">
        <v>31</v>
      </c>
      <c r="E8" s="83">
        <f t="shared" si="0"/>
        <v>593007.31999999995</v>
      </c>
      <c r="F8" s="175">
        <f>F13+F19+F25</f>
        <v>95939.73</v>
      </c>
      <c r="G8" s="175">
        <f>G13+G19+G25</f>
        <v>119274.73999999999</v>
      </c>
      <c r="H8" s="328">
        <f>H13+H19+H25+H37</f>
        <v>127178.39</v>
      </c>
      <c r="I8" s="329"/>
      <c r="J8" s="329"/>
      <c r="K8" s="329"/>
      <c r="L8" s="330"/>
      <c r="M8" s="83">
        <f>M13+M19+M25+M37</f>
        <v>130309.01999999999</v>
      </c>
      <c r="N8" s="83">
        <f>N13+N19+N25</f>
        <v>120305.43999999999</v>
      </c>
      <c r="O8" s="331"/>
    </row>
    <row r="9" spans="1:15" ht="47.4" customHeight="1" x14ac:dyDescent="0.25">
      <c r="A9" s="349"/>
      <c r="B9" s="270"/>
      <c r="C9" s="267"/>
      <c r="D9" s="118" t="s">
        <v>213</v>
      </c>
      <c r="E9" s="83">
        <f t="shared" si="0"/>
        <v>2397.2199999999998</v>
      </c>
      <c r="F9" s="175">
        <f>F26</f>
        <v>440.51</v>
      </c>
      <c r="G9" s="175">
        <f>G26</f>
        <v>500.54</v>
      </c>
      <c r="H9" s="328">
        <f t="shared" ref="H9:N9" si="1">H26</f>
        <v>505</v>
      </c>
      <c r="I9" s="329"/>
      <c r="J9" s="329"/>
      <c r="K9" s="329"/>
      <c r="L9" s="330"/>
      <c r="M9" s="83">
        <f t="shared" si="1"/>
        <v>487.61</v>
      </c>
      <c r="N9" s="83">
        <f t="shared" si="1"/>
        <v>463.56</v>
      </c>
      <c r="O9" s="332"/>
    </row>
    <row r="10" spans="1:15" ht="54.6" customHeight="1" x14ac:dyDescent="0.25">
      <c r="A10" s="349"/>
      <c r="B10" s="270"/>
      <c r="C10" s="267"/>
      <c r="D10" s="118" t="s">
        <v>30</v>
      </c>
      <c r="E10" s="83">
        <f t="shared" si="0"/>
        <v>24312.350000000002</v>
      </c>
      <c r="F10" s="175">
        <f>F27+F32</f>
        <v>6188.4000000000005</v>
      </c>
      <c r="G10" s="175">
        <f>G27+G32</f>
        <v>6797.0999999999995</v>
      </c>
      <c r="H10" s="328">
        <f>H27+H32+H38</f>
        <v>413.19</v>
      </c>
      <c r="I10" s="329"/>
      <c r="J10" s="329"/>
      <c r="K10" s="329"/>
      <c r="L10" s="330"/>
      <c r="M10" s="83">
        <f>M27+M32+M38</f>
        <v>10450.1</v>
      </c>
      <c r="N10" s="83">
        <f>N27+N32</f>
        <v>463.56</v>
      </c>
      <c r="O10" s="332"/>
    </row>
    <row r="11" spans="1:15" ht="26.4" x14ac:dyDescent="0.25">
      <c r="A11" s="350"/>
      <c r="B11" s="271"/>
      <c r="C11" s="268"/>
      <c r="D11" s="118" t="s">
        <v>11</v>
      </c>
      <c r="E11" s="83">
        <f t="shared" si="0"/>
        <v>3371.7</v>
      </c>
      <c r="F11" s="175">
        <f>F14</f>
        <v>631.29</v>
      </c>
      <c r="G11" s="175">
        <f>G14</f>
        <v>796.41</v>
      </c>
      <c r="H11" s="328">
        <f>H14</f>
        <v>648</v>
      </c>
      <c r="I11" s="329"/>
      <c r="J11" s="329"/>
      <c r="K11" s="329"/>
      <c r="L11" s="330"/>
      <c r="M11" s="83">
        <f t="shared" ref="M11:N11" si="2">M14</f>
        <v>648</v>
      </c>
      <c r="N11" s="83">
        <f t="shared" si="2"/>
        <v>648</v>
      </c>
      <c r="O11" s="333"/>
    </row>
    <row r="12" spans="1:15" ht="13.8" customHeight="1" x14ac:dyDescent="0.25">
      <c r="A12" s="312" t="s">
        <v>26</v>
      </c>
      <c r="B12" s="301" t="s">
        <v>147</v>
      </c>
      <c r="C12" s="302" t="s">
        <v>9</v>
      </c>
      <c r="D12" s="118" t="s">
        <v>10</v>
      </c>
      <c r="E12" s="83">
        <f t="shared" si="0"/>
        <v>576967.79</v>
      </c>
      <c r="F12" s="153">
        <f>F13+F14</f>
        <v>94893.989999999991</v>
      </c>
      <c r="G12" s="161">
        <f>G13+G14</f>
        <v>116779.53</v>
      </c>
      <c r="H12" s="273">
        <f>H13+H14</f>
        <v>124015.41</v>
      </c>
      <c r="I12" s="274"/>
      <c r="J12" s="274"/>
      <c r="K12" s="274"/>
      <c r="L12" s="275"/>
      <c r="M12" s="153">
        <f>M13+M14</f>
        <v>120639.43</v>
      </c>
      <c r="N12" s="153">
        <f>N13+N14</f>
        <v>120639.43</v>
      </c>
      <c r="O12" s="276" t="s">
        <v>32</v>
      </c>
    </row>
    <row r="13" spans="1:15" ht="66" x14ac:dyDescent="0.25">
      <c r="A13" s="312"/>
      <c r="B13" s="301"/>
      <c r="C13" s="302"/>
      <c r="D13" s="118" t="s">
        <v>31</v>
      </c>
      <c r="E13" s="83">
        <f t="shared" si="0"/>
        <v>573596.09</v>
      </c>
      <c r="F13" s="153">
        <v>94262.7</v>
      </c>
      <c r="G13" s="161">
        <v>115983.12</v>
      </c>
      <c r="H13" s="273">
        <v>123367.41</v>
      </c>
      <c r="I13" s="274"/>
      <c r="J13" s="274"/>
      <c r="K13" s="274"/>
      <c r="L13" s="275"/>
      <c r="M13" s="153">
        <v>119991.43</v>
      </c>
      <c r="N13" s="153">
        <v>119991.43</v>
      </c>
      <c r="O13" s="277"/>
    </row>
    <row r="14" spans="1:15" ht="27" customHeight="1" x14ac:dyDescent="0.25">
      <c r="A14" s="312"/>
      <c r="B14" s="301"/>
      <c r="C14" s="302"/>
      <c r="D14" s="118" t="s">
        <v>11</v>
      </c>
      <c r="E14" s="83">
        <f t="shared" si="0"/>
        <v>3371.7</v>
      </c>
      <c r="F14" s="153">
        <v>631.29</v>
      </c>
      <c r="G14" s="161">
        <v>796.41</v>
      </c>
      <c r="H14" s="273">
        <v>648</v>
      </c>
      <c r="I14" s="274"/>
      <c r="J14" s="274"/>
      <c r="K14" s="274"/>
      <c r="L14" s="275"/>
      <c r="M14" s="153">
        <v>648</v>
      </c>
      <c r="N14" s="153">
        <v>648</v>
      </c>
      <c r="O14" s="278"/>
    </row>
    <row r="15" spans="1:15" ht="36.6" customHeight="1" x14ac:dyDescent="0.25">
      <c r="A15" s="317"/>
      <c r="B15" s="282" t="s">
        <v>287</v>
      </c>
      <c r="C15" s="302" t="s">
        <v>13</v>
      </c>
      <c r="D15" s="311" t="s">
        <v>13</v>
      </c>
      <c r="E15" s="284" t="s">
        <v>14</v>
      </c>
      <c r="F15" s="285" t="s">
        <v>4</v>
      </c>
      <c r="G15" s="285" t="s">
        <v>5</v>
      </c>
      <c r="H15" s="285" t="s">
        <v>331</v>
      </c>
      <c r="I15" s="287" t="s">
        <v>15</v>
      </c>
      <c r="J15" s="288"/>
      <c r="K15" s="288"/>
      <c r="L15" s="289"/>
      <c r="M15" s="285" t="s">
        <v>7</v>
      </c>
      <c r="N15" s="285" t="s">
        <v>8</v>
      </c>
      <c r="O15" s="279"/>
    </row>
    <row r="16" spans="1:15" ht="46.2" customHeight="1" x14ac:dyDescent="0.25">
      <c r="A16" s="303"/>
      <c r="B16" s="282"/>
      <c r="C16" s="302"/>
      <c r="D16" s="311"/>
      <c r="E16" s="284"/>
      <c r="F16" s="286"/>
      <c r="G16" s="286"/>
      <c r="H16" s="286"/>
      <c r="I16" s="166" t="s">
        <v>17</v>
      </c>
      <c r="J16" s="166" t="s">
        <v>18</v>
      </c>
      <c r="K16" s="166" t="s">
        <v>19</v>
      </c>
      <c r="L16" s="166" t="s">
        <v>20</v>
      </c>
      <c r="M16" s="286"/>
      <c r="N16" s="286"/>
      <c r="O16" s="280"/>
    </row>
    <row r="17" spans="1:15" ht="59.4" customHeight="1" x14ac:dyDescent="0.25">
      <c r="A17" s="304"/>
      <c r="B17" s="282"/>
      <c r="C17" s="302"/>
      <c r="D17" s="311"/>
      <c r="E17" s="166">
        <v>100</v>
      </c>
      <c r="F17" s="166">
        <v>100</v>
      </c>
      <c r="G17" s="166">
        <v>100</v>
      </c>
      <c r="H17" s="166">
        <v>100</v>
      </c>
      <c r="I17" s="166">
        <v>25</v>
      </c>
      <c r="J17" s="166">
        <v>50</v>
      </c>
      <c r="K17" s="166">
        <v>75</v>
      </c>
      <c r="L17" s="166">
        <v>100</v>
      </c>
      <c r="M17" s="166">
        <v>100</v>
      </c>
      <c r="N17" s="166">
        <v>100</v>
      </c>
      <c r="O17" s="281"/>
    </row>
    <row r="18" spans="1:15" ht="13.8" customHeight="1" x14ac:dyDescent="0.25">
      <c r="A18" s="312" t="s">
        <v>35</v>
      </c>
      <c r="B18" s="301" t="s">
        <v>372</v>
      </c>
      <c r="C18" s="302" t="s">
        <v>9</v>
      </c>
      <c r="D18" s="118" t="s">
        <v>10</v>
      </c>
      <c r="E18" s="72">
        <f>F18+G18+H18+M18+N18</f>
        <v>7800</v>
      </c>
      <c r="F18" s="153">
        <f>F19+F20</f>
        <v>1300</v>
      </c>
      <c r="G18" s="161">
        <f>G19+G20</f>
        <v>3000</v>
      </c>
      <c r="H18" s="273">
        <f>H19+H20</f>
        <v>3500</v>
      </c>
      <c r="I18" s="274"/>
      <c r="J18" s="274"/>
      <c r="K18" s="274"/>
      <c r="L18" s="275"/>
      <c r="M18" s="153">
        <f>M19+M20</f>
        <v>0</v>
      </c>
      <c r="N18" s="153">
        <f>N19+N20</f>
        <v>0</v>
      </c>
      <c r="O18" s="276" t="s">
        <v>32</v>
      </c>
    </row>
    <row r="19" spans="1:15" ht="66" x14ac:dyDescent="0.25">
      <c r="A19" s="312"/>
      <c r="B19" s="301"/>
      <c r="C19" s="302"/>
      <c r="D19" s="118" t="s">
        <v>31</v>
      </c>
      <c r="E19" s="153">
        <f>F19+G19+H19+M19+N19</f>
        <v>7800</v>
      </c>
      <c r="F19" s="153">
        <v>1300</v>
      </c>
      <c r="G19" s="161">
        <v>3000</v>
      </c>
      <c r="H19" s="273">
        <v>3500</v>
      </c>
      <c r="I19" s="274"/>
      <c r="J19" s="274"/>
      <c r="K19" s="274"/>
      <c r="L19" s="275"/>
      <c r="M19" s="153">
        <v>0</v>
      </c>
      <c r="N19" s="153">
        <v>0</v>
      </c>
      <c r="O19" s="277"/>
    </row>
    <row r="20" spans="1:15" ht="26.4" x14ac:dyDescent="0.25">
      <c r="A20" s="312"/>
      <c r="B20" s="301"/>
      <c r="C20" s="302"/>
      <c r="D20" s="118" t="s">
        <v>11</v>
      </c>
      <c r="E20" s="153">
        <f>F20+G20+H20+M20+N20</f>
        <v>0</v>
      </c>
      <c r="F20" s="153">
        <v>0</v>
      </c>
      <c r="G20" s="161">
        <v>0</v>
      </c>
      <c r="H20" s="273">
        <v>0</v>
      </c>
      <c r="I20" s="274"/>
      <c r="J20" s="274"/>
      <c r="K20" s="274"/>
      <c r="L20" s="275"/>
      <c r="M20" s="153">
        <v>0</v>
      </c>
      <c r="N20" s="153">
        <v>0</v>
      </c>
      <c r="O20" s="278"/>
    </row>
    <row r="21" spans="1:15" ht="42" customHeight="1" x14ac:dyDescent="0.25">
      <c r="A21" s="337"/>
      <c r="B21" s="282" t="s">
        <v>148</v>
      </c>
      <c r="C21" s="283" t="s">
        <v>13</v>
      </c>
      <c r="D21" s="283" t="s">
        <v>13</v>
      </c>
      <c r="E21" s="284" t="s">
        <v>14</v>
      </c>
      <c r="F21" s="285" t="s">
        <v>4</v>
      </c>
      <c r="G21" s="285" t="s">
        <v>5</v>
      </c>
      <c r="H21" s="285" t="s">
        <v>331</v>
      </c>
      <c r="I21" s="287" t="s">
        <v>15</v>
      </c>
      <c r="J21" s="288"/>
      <c r="K21" s="288"/>
      <c r="L21" s="289"/>
      <c r="M21" s="285" t="s">
        <v>7</v>
      </c>
      <c r="N21" s="285" t="s">
        <v>8</v>
      </c>
      <c r="O21" s="279"/>
    </row>
    <row r="22" spans="1:15" x14ac:dyDescent="0.25">
      <c r="A22" s="337"/>
      <c r="B22" s="282"/>
      <c r="C22" s="283"/>
      <c r="D22" s="283"/>
      <c r="E22" s="284"/>
      <c r="F22" s="286"/>
      <c r="G22" s="286"/>
      <c r="H22" s="286"/>
      <c r="I22" s="166" t="s">
        <v>17</v>
      </c>
      <c r="J22" s="166" t="s">
        <v>18</v>
      </c>
      <c r="K22" s="166" t="s">
        <v>19</v>
      </c>
      <c r="L22" s="166" t="s">
        <v>20</v>
      </c>
      <c r="M22" s="286"/>
      <c r="N22" s="286"/>
      <c r="O22" s="280"/>
    </row>
    <row r="23" spans="1:15" x14ac:dyDescent="0.25">
      <c r="A23" s="337"/>
      <c r="B23" s="282"/>
      <c r="C23" s="283"/>
      <c r="D23" s="283"/>
      <c r="E23" s="165">
        <f>G23+H23+M23+N23+F23</f>
        <v>12734</v>
      </c>
      <c r="F23" s="166">
        <v>1900</v>
      </c>
      <c r="G23" s="166">
        <v>4370</v>
      </c>
      <c r="H23" s="166">
        <f>L23</f>
        <v>6464</v>
      </c>
      <c r="I23" s="166">
        <v>0</v>
      </c>
      <c r="J23" s="166">
        <v>0</v>
      </c>
      <c r="K23" s="166">
        <f>1596</f>
        <v>1596</v>
      </c>
      <c r="L23" s="166">
        <f>K23+4868</f>
        <v>6464</v>
      </c>
      <c r="M23" s="166">
        <v>0</v>
      </c>
      <c r="N23" s="166">
        <v>0</v>
      </c>
      <c r="O23" s="281"/>
    </row>
    <row r="24" spans="1:15" ht="13.95" customHeight="1" x14ac:dyDescent="0.25">
      <c r="A24" s="305" t="s">
        <v>36</v>
      </c>
      <c r="B24" s="269" t="s">
        <v>37</v>
      </c>
      <c r="C24" s="266" t="s">
        <v>9</v>
      </c>
      <c r="D24" s="118" t="s">
        <v>10</v>
      </c>
      <c r="E24" s="171">
        <f>F24+G24+H24+M24+N24</f>
        <v>6074.68</v>
      </c>
      <c r="F24" s="153">
        <f>F27+F26+F25</f>
        <v>1163.6399999999999</v>
      </c>
      <c r="G24" s="161">
        <f>G27+G26+G25</f>
        <v>1185.44</v>
      </c>
      <c r="H24" s="273">
        <f>H27+H26+H25</f>
        <v>1229.17</v>
      </c>
      <c r="I24" s="274"/>
      <c r="J24" s="274"/>
      <c r="K24" s="274"/>
      <c r="L24" s="275"/>
      <c r="M24" s="153">
        <f>M27+M26+M25</f>
        <v>1255.3</v>
      </c>
      <c r="N24" s="153">
        <f>N27+N26+N25</f>
        <v>1241.1300000000001</v>
      </c>
      <c r="O24" s="276" t="s">
        <v>32</v>
      </c>
    </row>
    <row r="25" spans="1:15" ht="66" x14ac:dyDescent="0.25">
      <c r="A25" s="306"/>
      <c r="B25" s="270"/>
      <c r="C25" s="267"/>
      <c r="D25" s="118" t="s">
        <v>31</v>
      </c>
      <c r="E25" s="172">
        <f>F25+G25+H25+M25+N25</f>
        <v>1611.23</v>
      </c>
      <c r="F25" s="161">
        <v>377.03</v>
      </c>
      <c r="G25" s="161">
        <v>291.62</v>
      </c>
      <c r="H25" s="273">
        <v>310.98</v>
      </c>
      <c r="I25" s="274"/>
      <c r="J25" s="274"/>
      <c r="K25" s="274"/>
      <c r="L25" s="275"/>
      <c r="M25" s="153">
        <v>317.58999999999997</v>
      </c>
      <c r="N25" s="153">
        <v>314.01</v>
      </c>
      <c r="O25" s="277"/>
    </row>
    <row r="26" spans="1:15" ht="45" customHeight="1" x14ac:dyDescent="0.25">
      <c r="A26" s="306"/>
      <c r="B26" s="270"/>
      <c r="C26" s="267"/>
      <c r="D26" s="118" t="s">
        <v>213</v>
      </c>
      <c r="E26" s="172">
        <f>F26+G26+H26+M26+N26</f>
        <v>2397.2199999999998</v>
      </c>
      <c r="F26" s="161">
        <v>440.51</v>
      </c>
      <c r="G26" s="161">
        <v>500.54</v>
      </c>
      <c r="H26" s="273">
        <v>505</v>
      </c>
      <c r="I26" s="274"/>
      <c r="J26" s="274"/>
      <c r="K26" s="274"/>
      <c r="L26" s="275"/>
      <c r="M26" s="153">
        <v>487.61</v>
      </c>
      <c r="N26" s="153">
        <v>463.56</v>
      </c>
      <c r="O26" s="277"/>
    </row>
    <row r="27" spans="1:15" ht="52.8" x14ac:dyDescent="0.25">
      <c r="A27" s="306"/>
      <c r="B27" s="271"/>
      <c r="C27" s="268"/>
      <c r="D27" s="118" t="s">
        <v>30</v>
      </c>
      <c r="E27" s="172">
        <f>F27+G27+H27+M27+N27</f>
        <v>2066.23</v>
      </c>
      <c r="F27" s="161">
        <v>346.1</v>
      </c>
      <c r="G27" s="161">
        <v>393.28</v>
      </c>
      <c r="H27" s="273">
        <v>413.19</v>
      </c>
      <c r="I27" s="274"/>
      <c r="J27" s="274"/>
      <c r="K27" s="274"/>
      <c r="L27" s="275"/>
      <c r="M27" s="153">
        <v>450.1</v>
      </c>
      <c r="N27" s="153">
        <v>463.56</v>
      </c>
      <c r="O27" s="278"/>
    </row>
    <row r="28" spans="1:15" ht="42" customHeight="1" x14ac:dyDescent="0.25">
      <c r="A28" s="338"/>
      <c r="B28" s="308" t="s">
        <v>288</v>
      </c>
      <c r="C28" s="279" t="s">
        <v>13</v>
      </c>
      <c r="D28" s="284" t="s">
        <v>13</v>
      </c>
      <c r="E28" s="284" t="s">
        <v>14</v>
      </c>
      <c r="F28" s="285" t="s">
        <v>4</v>
      </c>
      <c r="G28" s="285" t="s">
        <v>5</v>
      </c>
      <c r="H28" s="285" t="s">
        <v>331</v>
      </c>
      <c r="I28" s="287" t="s">
        <v>15</v>
      </c>
      <c r="J28" s="288"/>
      <c r="K28" s="288"/>
      <c r="L28" s="289"/>
      <c r="M28" s="166" t="s">
        <v>7</v>
      </c>
      <c r="N28" s="166" t="s">
        <v>8</v>
      </c>
      <c r="O28" s="279"/>
    </row>
    <row r="29" spans="1:15" x14ac:dyDescent="0.25">
      <c r="A29" s="338"/>
      <c r="B29" s="309"/>
      <c r="C29" s="280"/>
      <c r="D29" s="284"/>
      <c r="E29" s="284"/>
      <c r="F29" s="286"/>
      <c r="G29" s="286"/>
      <c r="H29" s="286"/>
      <c r="I29" s="166" t="s">
        <v>17</v>
      </c>
      <c r="J29" s="166" t="s">
        <v>18</v>
      </c>
      <c r="K29" s="166" t="s">
        <v>19</v>
      </c>
      <c r="L29" s="166" t="s">
        <v>20</v>
      </c>
      <c r="M29" s="166"/>
      <c r="N29" s="166"/>
      <c r="O29" s="280"/>
    </row>
    <row r="30" spans="1:15" ht="33" customHeight="1" x14ac:dyDescent="0.25">
      <c r="A30" s="338"/>
      <c r="B30" s="310"/>
      <c r="C30" s="281"/>
      <c r="D30" s="284"/>
      <c r="E30" s="166">
        <f>F30+G30+H30+M30+N30</f>
        <v>5</v>
      </c>
      <c r="F30" s="166">
        <v>1</v>
      </c>
      <c r="G30" s="166">
        <v>1</v>
      </c>
      <c r="H30" s="166">
        <v>1</v>
      </c>
      <c r="I30" s="166">
        <v>0</v>
      </c>
      <c r="J30" s="166">
        <v>0</v>
      </c>
      <c r="K30" s="166">
        <v>1</v>
      </c>
      <c r="L30" s="166">
        <v>1</v>
      </c>
      <c r="M30" s="166">
        <v>1</v>
      </c>
      <c r="N30" s="166">
        <v>1</v>
      </c>
      <c r="O30" s="281"/>
    </row>
    <row r="31" spans="1:15" ht="33" customHeight="1" x14ac:dyDescent="0.25">
      <c r="A31" s="305" t="s">
        <v>42</v>
      </c>
      <c r="B31" s="269" t="s">
        <v>236</v>
      </c>
      <c r="C31" s="266" t="s">
        <v>370</v>
      </c>
      <c r="D31" s="170" t="s">
        <v>10</v>
      </c>
      <c r="E31" s="153">
        <f>F31+G31+H31+M31+N31</f>
        <v>12246.119999999999</v>
      </c>
      <c r="F31" s="161">
        <f>F32</f>
        <v>5842.3</v>
      </c>
      <c r="G31" s="161">
        <f>G32</f>
        <v>6403.82</v>
      </c>
      <c r="H31" s="273">
        <f t="shared" ref="H31:N31" si="3">H32</f>
        <v>0</v>
      </c>
      <c r="I31" s="274"/>
      <c r="J31" s="274"/>
      <c r="K31" s="274"/>
      <c r="L31" s="275"/>
      <c r="M31" s="153">
        <f t="shared" si="3"/>
        <v>0</v>
      </c>
      <c r="N31" s="153">
        <f t="shared" si="3"/>
        <v>0</v>
      </c>
      <c r="O31" s="266" t="s">
        <v>56</v>
      </c>
    </row>
    <row r="32" spans="1:15" ht="57.6" customHeight="1" x14ac:dyDescent="0.25">
      <c r="A32" s="307"/>
      <c r="B32" s="271"/>
      <c r="C32" s="268"/>
      <c r="D32" s="118" t="s">
        <v>30</v>
      </c>
      <c r="E32" s="153">
        <f>F32+G32+H32+M32+N32</f>
        <v>12246.119999999999</v>
      </c>
      <c r="F32" s="161">
        <v>5842.3</v>
      </c>
      <c r="G32" s="161">
        <v>6403.82</v>
      </c>
      <c r="H32" s="273">
        <v>0</v>
      </c>
      <c r="I32" s="274"/>
      <c r="J32" s="274"/>
      <c r="K32" s="274"/>
      <c r="L32" s="275"/>
      <c r="M32" s="153">
        <v>0</v>
      </c>
      <c r="N32" s="153">
        <v>0</v>
      </c>
      <c r="O32" s="268"/>
    </row>
    <row r="33" spans="1:15" ht="22.2" customHeight="1" x14ac:dyDescent="0.25">
      <c r="A33" s="305"/>
      <c r="B33" s="308" t="s">
        <v>376</v>
      </c>
      <c r="C33" s="283" t="s">
        <v>13</v>
      </c>
      <c r="D33" s="283" t="s">
        <v>13</v>
      </c>
      <c r="E33" s="284" t="s">
        <v>14</v>
      </c>
      <c r="F33" s="285" t="s">
        <v>4</v>
      </c>
      <c r="G33" s="285" t="s">
        <v>332</v>
      </c>
      <c r="H33" s="285" t="s">
        <v>331</v>
      </c>
      <c r="I33" s="287" t="s">
        <v>15</v>
      </c>
      <c r="J33" s="288"/>
      <c r="K33" s="288"/>
      <c r="L33" s="289"/>
      <c r="M33" s="165" t="s">
        <v>7</v>
      </c>
      <c r="N33" s="165" t="s">
        <v>8</v>
      </c>
      <c r="O33" s="279"/>
    </row>
    <row r="34" spans="1:15" ht="66" customHeight="1" x14ac:dyDescent="0.25">
      <c r="A34" s="306"/>
      <c r="B34" s="309"/>
      <c r="C34" s="283"/>
      <c r="D34" s="283"/>
      <c r="E34" s="284"/>
      <c r="F34" s="286"/>
      <c r="G34" s="286"/>
      <c r="H34" s="286"/>
      <c r="I34" s="166" t="s">
        <v>17</v>
      </c>
      <c r="J34" s="166" t="s">
        <v>18</v>
      </c>
      <c r="K34" s="166" t="s">
        <v>19</v>
      </c>
      <c r="L34" s="166" t="s">
        <v>20</v>
      </c>
      <c r="M34" s="165"/>
      <c r="N34" s="165"/>
      <c r="O34" s="280"/>
    </row>
    <row r="35" spans="1:15" ht="88.2" customHeight="1" x14ac:dyDescent="0.25">
      <c r="A35" s="307"/>
      <c r="B35" s="310"/>
      <c r="C35" s="283"/>
      <c r="D35" s="283"/>
      <c r="E35" s="165">
        <v>116.38</v>
      </c>
      <c r="F35" s="165">
        <v>98.67</v>
      </c>
      <c r="G35" s="165">
        <v>116.38</v>
      </c>
      <c r="H35" s="165" t="s">
        <v>120</v>
      </c>
      <c r="I35" s="165" t="s">
        <v>120</v>
      </c>
      <c r="J35" s="165" t="s">
        <v>120</v>
      </c>
      <c r="K35" s="165" t="s">
        <v>120</v>
      </c>
      <c r="L35" s="165" t="s">
        <v>120</v>
      </c>
      <c r="M35" s="165" t="s">
        <v>120</v>
      </c>
      <c r="N35" s="165" t="s">
        <v>120</v>
      </c>
      <c r="O35" s="281"/>
    </row>
    <row r="36" spans="1:15" ht="33" customHeight="1" x14ac:dyDescent="0.25">
      <c r="A36" s="305" t="s">
        <v>344</v>
      </c>
      <c r="B36" s="269" t="s">
        <v>343</v>
      </c>
      <c r="C36" s="266" t="s">
        <v>9</v>
      </c>
      <c r="D36" s="170" t="s">
        <v>10</v>
      </c>
      <c r="E36" s="153">
        <f>F36+G36+H36+M36+N36</f>
        <v>20000</v>
      </c>
      <c r="F36" s="161">
        <f>F38</f>
        <v>0</v>
      </c>
      <c r="G36" s="161">
        <f>G38</f>
        <v>0</v>
      </c>
      <c r="H36" s="273">
        <f>H38+H37</f>
        <v>0</v>
      </c>
      <c r="I36" s="274"/>
      <c r="J36" s="274"/>
      <c r="K36" s="274"/>
      <c r="L36" s="275"/>
      <c r="M36" s="153">
        <f>M38+M37</f>
        <v>20000</v>
      </c>
      <c r="N36" s="153">
        <f>N38+N37</f>
        <v>0</v>
      </c>
      <c r="O36" s="266" t="s">
        <v>56</v>
      </c>
    </row>
    <row r="37" spans="1:15" ht="62.4" customHeight="1" x14ac:dyDescent="0.25">
      <c r="A37" s="306"/>
      <c r="B37" s="270"/>
      <c r="C37" s="267"/>
      <c r="D37" s="170" t="s">
        <v>31</v>
      </c>
      <c r="E37" s="153">
        <f>F37+G37+H37+M37+N37</f>
        <v>10000</v>
      </c>
      <c r="F37" s="161">
        <v>0</v>
      </c>
      <c r="G37" s="161">
        <v>0</v>
      </c>
      <c r="H37" s="273">
        <v>0</v>
      </c>
      <c r="I37" s="274"/>
      <c r="J37" s="274"/>
      <c r="K37" s="274"/>
      <c r="L37" s="275"/>
      <c r="M37" s="153">
        <v>10000</v>
      </c>
      <c r="N37" s="153">
        <v>0</v>
      </c>
      <c r="O37" s="267"/>
    </row>
    <row r="38" spans="1:15" ht="57.6" customHeight="1" x14ac:dyDescent="0.25">
      <c r="A38" s="307"/>
      <c r="B38" s="271"/>
      <c r="C38" s="268"/>
      <c r="D38" s="170" t="s">
        <v>30</v>
      </c>
      <c r="E38" s="153">
        <f>F38+G38+H38+M38+N38</f>
        <v>10000</v>
      </c>
      <c r="F38" s="161">
        <v>0</v>
      </c>
      <c r="G38" s="161">
        <v>0</v>
      </c>
      <c r="H38" s="273">
        <v>0</v>
      </c>
      <c r="I38" s="274"/>
      <c r="J38" s="274"/>
      <c r="K38" s="274"/>
      <c r="L38" s="275"/>
      <c r="M38" s="153">
        <v>10000</v>
      </c>
      <c r="N38" s="153">
        <v>0</v>
      </c>
      <c r="O38" s="268"/>
    </row>
    <row r="39" spans="1:15" ht="22.2" customHeight="1" x14ac:dyDescent="0.25">
      <c r="A39" s="305"/>
      <c r="B39" s="308" t="s">
        <v>366</v>
      </c>
      <c r="C39" s="283" t="s">
        <v>13</v>
      </c>
      <c r="D39" s="283" t="s">
        <v>13</v>
      </c>
      <c r="E39" s="284" t="s">
        <v>14</v>
      </c>
      <c r="F39" s="285" t="s">
        <v>4</v>
      </c>
      <c r="G39" s="285" t="s">
        <v>332</v>
      </c>
      <c r="H39" s="285" t="s">
        <v>331</v>
      </c>
      <c r="I39" s="287" t="s">
        <v>15</v>
      </c>
      <c r="J39" s="288"/>
      <c r="K39" s="288"/>
      <c r="L39" s="289"/>
      <c r="M39" s="165" t="s">
        <v>7</v>
      </c>
      <c r="N39" s="165" t="s">
        <v>8</v>
      </c>
      <c r="O39" s="279"/>
    </row>
    <row r="40" spans="1:15" ht="33" customHeight="1" x14ac:dyDescent="0.25">
      <c r="A40" s="306"/>
      <c r="B40" s="309"/>
      <c r="C40" s="283"/>
      <c r="D40" s="283"/>
      <c r="E40" s="284"/>
      <c r="F40" s="286"/>
      <c r="G40" s="286"/>
      <c r="H40" s="286"/>
      <c r="I40" s="166" t="s">
        <v>17</v>
      </c>
      <c r="J40" s="166" t="s">
        <v>18</v>
      </c>
      <c r="K40" s="166" t="s">
        <v>19</v>
      </c>
      <c r="L40" s="166" t="s">
        <v>20</v>
      </c>
      <c r="M40" s="165"/>
      <c r="N40" s="165"/>
      <c r="O40" s="280"/>
    </row>
    <row r="41" spans="1:15" ht="33" customHeight="1" x14ac:dyDescent="0.25">
      <c r="A41" s="307"/>
      <c r="B41" s="310"/>
      <c r="C41" s="283"/>
      <c r="D41" s="283"/>
      <c r="E41" s="165">
        <v>1</v>
      </c>
      <c r="F41" s="165" t="s">
        <v>120</v>
      </c>
      <c r="G41" s="165" t="s">
        <v>120</v>
      </c>
      <c r="H41" s="165" t="s">
        <v>120</v>
      </c>
      <c r="I41" s="165" t="s">
        <v>120</v>
      </c>
      <c r="J41" s="165" t="s">
        <v>120</v>
      </c>
      <c r="K41" s="165" t="s">
        <v>120</v>
      </c>
      <c r="L41" s="165" t="s">
        <v>120</v>
      </c>
      <c r="M41" s="165">
        <v>1</v>
      </c>
      <c r="N41" s="165" t="s">
        <v>120</v>
      </c>
      <c r="O41" s="281"/>
    </row>
    <row r="42" spans="1:15" ht="13.8" customHeight="1" x14ac:dyDescent="0.25">
      <c r="A42" s="305" t="s">
        <v>251</v>
      </c>
      <c r="B42" s="269" t="s">
        <v>373</v>
      </c>
      <c r="C42" s="266" t="s">
        <v>9</v>
      </c>
      <c r="D42" s="118" t="s">
        <v>10</v>
      </c>
      <c r="E42" s="72">
        <f t="shared" ref="E42:E47" si="4">F42+G42+H42+M42+N42</f>
        <v>8426.3100000000013</v>
      </c>
      <c r="F42" s="161">
        <f>F43+F44</f>
        <v>0</v>
      </c>
      <c r="G42" s="161">
        <f>G43+G44</f>
        <v>5479.6100000000006</v>
      </c>
      <c r="H42" s="273">
        <f>H43+H44</f>
        <v>2946.7</v>
      </c>
      <c r="I42" s="274"/>
      <c r="J42" s="274"/>
      <c r="K42" s="274"/>
      <c r="L42" s="275"/>
      <c r="M42" s="153">
        <f>M43+M44</f>
        <v>0</v>
      </c>
      <c r="N42" s="153">
        <f>N43+N44</f>
        <v>0</v>
      </c>
      <c r="O42" s="276" t="s">
        <v>32</v>
      </c>
    </row>
    <row r="43" spans="1:15" ht="66" x14ac:dyDescent="0.25">
      <c r="A43" s="306"/>
      <c r="B43" s="270"/>
      <c r="C43" s="267"/>
      <c r="D43" s="118" t="s">
        <v>31</v>
      </c>
      <c r="E43" s="153">
        <f t="shared" si="4"/>
        <v>8426.3100000000013</v>
      </c>
      <c r="F43" s="161">
        <f>F46+F52</f>
        <v>0</v>
      </c>
      <c r="G43" s="161">
        <f>G46+G52</f>
        <v>5479.6100000000006</v>
      </c>
      <c r="H43" s="273">
        <f>H46+H52+H58</f>
        <v>2946.7</v>
      </c>
      <c r="I43" s="274"/>
      <c r="J43" s="274"/>
      <c r="K43" s="274"/>
      <c r="L43" s="275"/>
      <c r="M43" s="153">
        <f>M46+M52+M58</f>
        <v>0</v>
      </c>
      <c r="N43" s="153">
        <f>N46+N52+N58</f>
        <v>0</v>
      </c>
      <c r="O43" s="277"/>
    </row>
    <row r="44" spans="1:15" ht="34.799999999999997" customHeight="1" x14ac:dyDescent="0.25">
      <c r="A44" s="307"/>
      <c r="B44" s="271"/>
      <c r="C44" s="268"/>
      <c r="D44" s="118" t="s">
        <v>11</v>
      </c>
      <c r="E44" s="72">
        <f t="shared" si="4"/>
        <v>0</v>
      </c>
      <c r="F44" s="161">
        <f>F47+F53</f>
        <v>0</v>
      </c>
      <c r="G44" s="161">
        <f>G47+G53</f>
        <v>0</v>
      </c>
      <c r="H44" s="273">
        <f>H47+H53+H59</f>
        <v>0</v>
      </c>
      <c r="I44" s="274"/>
      <c r="J44" s="274"/>
      <c r="K44" s="274"/>
      <c r="L44" s="275"/>
      <c r="M44" s="153">
        <f t="shared" ref="M44:N44" si="5">M47</f>
        <v>0</v>
      </c>
      <c r="N44" s="153">
        <f t="shared" si="5"/>
        <v>0</v>
      </c>
      <c r="O44" s="278"/>
    </row>
    <row r="45" spans="1:15" ht="25.8" customHeight="1" x14ac:dyDescent="0.25">
      <c r="A45" s="305" t="s">
        <v>138</v>
      </c>
      <c r="B45" s="269" t="s">
        <v>276</v>
      </c>
      <c r="C45" s="266" t="s">
        <v>9</v>
      </c>
      <c r="D45" s="118" t="s">
        <v>10</v>
      </c>
      <c r="E45" s="72">
        <f t="shared" si="4"/>
        <v>3210.19</v>
      </c>
      <c r="F45" s="161">
        <v>0</v>
      </c>
      <c r="G45" s="161">
        <f>G46</f>
        <v>1710.19</v>
      </c>
      <c r="H45" s="273">
        <f>H46</f>
        <v>1500</v>
      </c>
      <c r="I45" s="274"/>
      <c r="J45" s="274"/>
      <c r="K45" s="274"/>
      <c r="L45" s="275"/>
      <c r="M45" s="153">
        <f t="shared" ref="M45:N45" si="6">M46</f>
        <v>0</v>
      </c>
      <c r="N45" s="153">
        <f t="shared" si="6"/>
        <v>0</v>
      </c>
      <c r="O45" s="276" t="s">
        <v>32</v>
      </c>
    </row>
    <row r="46" spans="1:15" ht="66" x14ac:dyDescent="0.25">
      <c r="A46" s="306"/>
      <c r="B46" s="270"/>
      <c r="C46" s="267"/>
      <c r="D46" s="118" t="s">
        <v>31</v>
      </c>
      <c r="E46" s="153">
        <f t="shared" si="4"/>
        <v>3210.19</v>
      </c>
      <c r="F46" s="161">
        <v>0</v>
      </c>
      <c r="G46" s="161">
        <v>1710.19</v>
      </c>
      <c r="H46" s="273">
        <v>1500</v>
      </c>
      <c r="I46" s="274"/>
      <c r="J46" s="274"/>
      <c r="K46" s="274"/>
      <c r="L46" s="275"/>
      <c r="M46" s="153">
        <v>0</v>
      </c>
      <c r="N46" s="153">
        <v>0</v>
      </c>
      <c r="O46" s="277"/>
    </row>
    <row r="47" spans="1:15" ht="26.4" x14ac:dyDescent="0.25">
      <c r="A47" s="307"/>
      <c r="B47" s="271"/>
      <c r="C47" s="268"/>
      <c r="D47" s="118" t="s">
        <v>11</v>
      </c>
      <c r="E47" s="153">
        <f t="shared" si="4"/>
        <v>0</v>
      </c>
      <c r="F47" s="161">
        <v>0</v>
      </c>
      <c r="G47" s="161">
        <v>0</v>
      </c>
      <c r="H47" s="273">
        <v>0</v>
      </c>
      <c r="I47" s="274"/>
      <c r="J47" s="274"/>
      <c r="K47" s="274"/>
      <c r="L47" s="275"/>
      <c r="M47" s="153">
        <v>0</v>
      </c>
      <c r="N47" s="153">
        <v>0</v>
      </c>
      <c r="O47" s="278"/>
    </row>
    <row r="48" spans="1:15" ht="13.8" customHeight="1" x14ac:dyDescent="0.25">
      <c r="A48" s="303"/>
      <c r="B48" s="282" t="s">
        <v>259</v>
      </c>
      <c r="C48" s="284" t="s">
        <v>13</v>
      </c>
      <c r="D48" s="284" t="s">
        <v>13</v>
      </c>
      <c r="E48" s="284" t="s">
        <v>14</v>
      </c>
      <c r="F48" s="285" t="s">
        <v>4</v>
      </c>
      <c r="G48" s="285" t="s">
        <v>5</v>
      </c>
      <c r="H48" s="285" t="s">
        <v>331</v>
      </c>
      <c r="I48" s="287" t="s">
        <v>15</v>
      </c>
      <c r="J48" s="288"/>
      <c r="K48" s="288"/>
      <c r="L48" s="289"/>
      <c r="M48" s="285" t="s">
        <v>7</v>
      </c>
      <c r="N48" s="285" t="s">
        <v>8</v>
      </c>
      <c r="O48" s="276"/>
    </row>
    <row r="49" spans="1:15" ht="23.4" customHeight="1" x14ac:dyDescent="0.25">
      <c r="A49" s="303"/>
      <c r="B49" s="282"/>
      <c r="C49" s="284"/>
      <c r="D49" s="284"/>
      <c r="E49" s="284"/>
      <c r="F49" s="286"/>
      <c r="G49" s="286"/>
      <c r="H49" s="286"/>
      <c r="I49" s="166" t="s">
        <v>17</v>
      </c>
      <c r="J49" s="166" t="s">
        <v>18</v>
      </c>
      <c r="K49" s="166" t="s">
        <v>19</v>
      </c>
      <c r="L49" s="166" t="s">
        <v>20</v>
      </c>
      <c r="M49" s="286"/>
      <c r="N49" s="286"/>
      <c r="O49" s="277"/>
    </row>
    <row r="50" spans="1:15" ht="66.599999999999994" customHeight="1" x14ac:dyDescent="0.25">
      <c r="A50" s="304"/>
      <c r="B50" s="282"/>
      <c r="C50" s="284"/>
      <c r="D50" s="284"/>
      <c r="E50" s="166">
        <f>F50+G50+H50+M50+N50</f>
        <v>116</v>
      </c>
      <c r="F50" s="166">
        <v>0</v>
      </c>
      <c r="G50" s="166">
        <v>114</v>
      </c>
      <c r="H50" s="166">
        <v>2</v>
      </c>
      <c r="I50" s="166">
        <v>0</v>
      </c>
      <c r="J50" s="166">
        <v>0</v>
      </c>
      <c r="K50" s="166">
        <v>2</v>
      </c>
      <c r="L50" s="166">
        <v>2</v>
      </c>
      <c r="M50" s="166">
        <v>0</v>
      </c>
      <c r="N50" s="166">
        <v>0</v>
      </c>
      <c r="O50" s="278"/>
    </row>
    <row r="51" spans="1:15" ht="32.4" customHeight="1" x14ac:dyDescent="0.25">
      <c r="A51" s="305" t="s">
        <v>193</v>
      </c>
      <c r="B51" s="269" t="s">
        <v>243</v>
      </c>
      <c r="C51" s="266" t="s">
        <v>370</v>
      </c>
      <c r="D51" s="118" t="s">
        <v>10</v>
      </c>
      <c r="E51" s="153">
        <f>F51+G51+H51+M51+N51</f>
        <v>3769.42</v>
      </c>
      <c r="F51" s="161">
        <f>F52+F53</f>
        <v>0</v>
      </c>
      <c r="G51" s="161">
        <f>G52+G53</f>
        <v>3769.42</v>
      </c>
      <c r="H51" s="273">
        <f>H52+H53</f>
        <v>0</v>
      </c>
      <c r="I51" s="274"/>
      <c r="J51" s="274"/>
      <c r="K51" s="274"/>
      <c r="L51" s="275"/>
      <c r="M51" s="153">
        <f>M52+M53</f>
        <v>0</v>
      </c>
      <c r="N51" s="153">
        <f>N52+N53</f>
        <v>0</v>
      </c>
      <c r="O51" s="276" t="s">
        <v>32</v>
      </c>
    </row>
    <row r="52" spans="1:15" ht="66" x14ac:dyDescent="0.25">
      <c r="A52" s="306"/>
      <c r="B52" s="270"/>
      <c r="C52" s="267"/>
      <c r="D52" s="118" t="s">
        <v>31</v>
      </c>
      <c r="E52" s="153">
        <f>F52+G52+H52+M52+N52</f>
        <v>3769.42</v>
      </c>
      <c r="F52" s="161">
        <v>0</v>
      </c>
      <c r="G52" s="161">
        <v>3769.42</v>
      </c>
      <c r="H52" s="273">
        <v>0</v>
      </c>
      <c r="I52" s="274"/>
      <c r="J52" s="274"/>
      <c r="K52" s="274"/>
      <c r="L52" s="275"/>
      <c r="M52" s="153">
        <v>0</v>
      </c>
      <c r="N52" s="153">
        <v>0</v>
      </c>
      <c r="O52" s="277"/>
    </row>
    <row r="53" spans="1:15" ht="26.4" x14ac:dyDescent="0.25">
      <c r="A53" s="307"/>
      <c r="B53" s="271"/>
      <c r="C53" s="268"/>
      <c r="D53" s="118" t="s">
        <v>11</v>
      </c>
      <c r="E53" s="72">
        <f>F53+G53+H53+M53+N53</f>
        <v>0</v>
      </c>
      <c r="F53" s="161">
        <v>0</v>
      </c>
      <c r="G53" s="161">
        <v>0</v>
      </c>
      <c r="H53" s="273">
        <v>0</v>
      </c>
      <c r="I53" s="274"/>
      <c r="J53" s="274"/>
      <c r="K53" s="274"/>
      <c r="L53" s="275"/>
      <c r="M53" s="153">
        <v>0</v>
      </c>
      <c r="N53" s="153">
        <v>0</v>
      </c>
      <c r="O53" s="278"/>
    </row>
    <row r="54" spans="1:15" ht="34.799999999999997" customHeight="1" x14ac:dyDescent="0.25">
      <c r="A54" s="303"/>
      <c r="B54" s="282" t="s">
        <v>295</v>
      </c>
      <c r="C54" s="284" t="s">
        <v>13</v>
      </c>
      <c r="D54" s="284" t="s">
        <v>13</v>
      </c>
      <c r="E54" s="284" t="s">
        <v>14</v>
      </c>
      <c r="F54" s="285" t="s">
        <v>4</v>
      </c>
      <c r="G54" s="285" t="s">
        <v>5</v>
      </c>
      <c r="H54" s="285" t="s">
        <v>331</v>
      </c>
      <c r="I54" s="287" t="s">
        <v>15</v>
      </c>
      <c r="J54" s="288"/>
      <c r="K54" s="288"/>
      <c r="L54" s="289"/>
      <c r="M54" s="285" t="s">
        <v>7</v>
      </c>
      <c r="N54" s="285" t="s">
        <v>8</v>
      </c>
      <c r="O54" s="276"/>
    </row>
    <row r="55" spans="1:15" ht="45.6" customHeight="1" x14ac:dyDescent="0.25">
      <c r="A55" s="303"/>
      <c r="B55" s="282"/>
      <c r="C55" s="284"/>
      <c r="D55" s="284"/>
      <c r="E55" s="284"/>
      <c r="F55" s="286"/>
      <c r="G55" s="286"/>
      <c r="H55" s="286"/>
      <c r="I55" s="166" t="s">
        <v>17</v>
      </c>
      <c r="J55" s="166" t="s">
        <v>18</v>
      </c>
      <c r="K55" s="166" t="s">
        <v>19</v>
      </c>
      <c r="L55" s="166" t="s">
        <v>20</v>
      </c>
      <c r="M55" s="286"/>
      <c r="N55" s="286"/>
      <c r="O55" s="277"/>
    </row>
    <row r="56" spans="1:15" ht="19.8" customHeight="1" x14ac:dyDescent="0.25">
      <c r="A56" s="304"/>
      <c r="B56" s="282"/>
      <c r="C56" s="284"/>
      <c r="D56" s="284"/>
      <c r="E56" s="166">
        <v>3</v>
      </c>
      <c r="F56" s="166">
        <v>1</v>
      </c>
      <c r="G56" s="166">
        <v>2</v>
      </c>
      <c r="H56" s="166" t="s">
        <v>122</v>
      </c>
      <c r="I56" s="166" t="s">
        <v>122</v>
      </c>
      <c r="J56" s="166" t="s">
        <v>122</v>
      </c>
      <c r="K56" s="166" t="s">
        <v>122</v>
      </c>
      <c r="L56" s="166" t="s">
        <v>122</v>
      </c>
      <c r="M56" s="166" t="s">
        <v>122</v>
      </c>
      <c r="N56" s="166" t="s">
        <v>122</v>
      </c>
      <c r="O56" s="278"/>
    </row>
    <row r="57" spans="1:15" ht="28.8" customHeight="1" x14ac:dyDescent="0.25">
      <c r="A57" s="305" t="s">
        <v>27</v>
      </c>
      <c r="B57" s="269" t="s">
        <v>345</v>
      </c>
      <c r="C57" s="266" t="s">
        <v>9</v>
      </c>
      <c r="D57" s="118" t="s">
        <v>10</v>
      </c>
      <c r="E57" s="153">
        <f>F57+G57+H57+M57+N57</f>
        <v>1446.7</v>
      </c>
      <c r="F57" s="161">
        <f>F58+F59</f>
        <v>0</v>
      </c>
      <c r="G57" s="161">
        <f>G58+G59</f>
        <v>0</v>
      </c>
      <c r="H57" s="273">
        <f>H58+H59</f>
        <v>1446.7</v>
      </c>
      <c r="I57" s="274"/>
      <c r="J57" s="274"/>
      <c r="K57" s="274"/>
      <c r="L57" s="275"/>
      <c r="M57" s="153">
        <f>M58+M59</f>
        <v>0</v>
      </c>
      <c r="N57" s="153">
        <f>N58+N59</f>
        <v>0</v>
      </c>
      <c r="O57" s="276" t="s">
        <v>32</v>
      </c>
    </row>
    <row r="58" spans="1:15" ht="39.6" customHeight="1" x14ac:dyDescent="0.25">
      <c r="A58" s="306"/>
      <c r="B58" s="270"/>
      <c r="C58" s="267"/>
      <c r="D58" s="118" t="s">
        <v>31</v>
      </c>
      <c r="E58" s="153">
        <f>F58+G58+H58+M58+N58</f>
        <v>1446.7</v>
      </c>
      <c r="F58" s="161">
        <v>0</v>
      </c>
      <c r="G58" s="161">
        <v>0</v>
      </c>
      <c r="H58" s="273">
        <v>1446.7</v>
      </c>
      <c r="I58" s="274"/>
      <c r="J58" s="274"/>
      <c r="K58" s="274"/>
      <c r="L58" s="275"/>
      <c r="M58" s="153">
        <v>0</v>
      </c>
      <c r="N58" s="153">
        <v>0</v>
      </c>
      <c r="O58" s="277"/>
    </row>
    <row r="59" spans="1:15" ht="51.6" customHeight="1" x14ac:dyDescent="0.25">
      <c r="A59" s="307"/>
      <c r="B59" s="271"/>
      <c r="C59" s="268"/>
      <c r="D59" s="118" t="s">
        <v>11</v>
      </c>
      <c r="E59" s="72">
        <f>F59+G59+H59+M59+N59</f>
        <v>0</v>
      </c>
      <c r="F59" s="161">
        <v>0</v>
      </c>
      <c r="G59" s="161">
        <v>0</v>
      </c>
      <c r="H59" s="273">
        <v>0</v>
      </c>
      <c r="I59" s="274"/>
      <c r="J59" s="274"/>
      <c r="K59" s="274"/>
      <c r="L59" s="275"/>
      <c r="M59" s="153">
        <v>0</v>
      </c>
      <c r="N59" s="153">
        <v>0</v>
      </c>
      <c r="O59" s="278"/>
    </row>
    <row r="60" spans="1:15" ht="19.8" customHeight="1" x14ac:dyDescent="0.25">
      <c r="A60" s="303"/>
      <c r="B60" s="282" t="s">
        <v>346</v>
      </c>
      <c r="C60" s="284" t="s">
        <v>13</v>
      </c>
      <c r="D60" s="284" t="s">
        <v>13</v>
      </c>
      <c r="E60" s="284" t="s">
        <v>14</v>
      </c>
      <c r="F60" s="285" t="s">
        <v>4</v>
      </c>
      <c r="G60" s="285" t="s">
        <v>5</v>
      </c>
      <c r="H60" s="285" t="s">
        <v>331</v>
      </c>
      <c r="I60" s="287" t="s">
        <v>15</v>
      </c>
      <c r="J60" s="288"/>
      <c r="K60" s="288"/>
      <c r="L60" s="289"/>
      <c r="M60" s="285" t="s">
        <v>7</v>
      </c>
      <c r="N60" s="285" t="s">
        <v>8</v>
      </c>
      <c r="O60" s="276"/>
    </row>
    <row r="61" spans="1:15" ht="19.8" customHeight="1" x14ac:dyDescent="0.25">
      <c r="A61" s="303"/>
      <c r="B61" s="282"/>
      <c r="C61" s="284"/>
      <c r="D61" s="284"/>
      <c r="E61" s="284"/>
      <c r="F61" s="286"/>
      <c r="G61" s="286"/>
      <c r="H61" s="286"/>
      <c r="I61" s="166" t="s">
        <v>17</v>
      </c>
      <c r="J61" s="166" t="s">
        <v>18</v>
      </c>
      <c r="K61" s="166" t="s">
        <v>19</v>
      </c>
      <c r="L61" s="166" t="s">
        <v>20</v>
      </c>
      <c r="M61" s="286"/>
      <c r="N61" s="286"/>
      <c r="O61" s="277"/>
    </row>
    <row r="62" spans="1:15" ht="28.8" customHeight="1" x14ac:dyDescent="0.25">
      <c r="A62" s="304"/>
      <c r="B62" s="282"/>
      <c r="C62" s="284"/>
      <c r="D62" s="284"/>
      <c r="E62" s="166">
        <f t="shared" ref="E62" si="7">F62+G62+H62+M62+N62</f>
        <v>1</v>
      </c>
      <c r="F62" s="166">
        <v>0</v>
      </c>
      <c r="G62" s="166">
        <v>0</v>
      </c>
      <c r="H62" s="166">
        <v>1</v>
      </c>
      <c r="I62" s="166">
        <v>0</v>
      </c>
      <c r="J62" s="166">
        <v>0</v>
      </c>
      <c r="K62" s="166">
        <v>1</v>
      </c>
      <c r="L62" s="166">
        <v>1</v>
      </c>
      <c r="M62" s="166">
        <v>0</v>
      </c>
      <c r="N62" s="166">
        <v>0</v>
      </c>
      <c r="O62" s="278"/>
    </row>
    <row r="63" spans="1:15" ht="13.8" customHeight="1" x14ac:dyDescent="0.25">
      <c r="A63" s="305" t="s">
        <v>33</v>
      </c>
      <c r="B63" s="269" t="s">
        <v>38</v>
      </c>
      <c r="C63" s="266" t="s">
        <v>9</v>
      </c>
      <c r="D63" s="118" t="s">
        <v>10</v>
      </c>
      <c r="E63" s="153">
        <f t="shared" ref="E63:E70" si="8">F63+G63+H63+M63+N63</f>
        <v>5000</v>
      </c>
      <c r="F63" s="153">
        <f>F65+F64+F66</f>
        <v>5000</v>
      </c>
      <c r="G63" s="153">
        <f>G65+G64+G66</f>
        <v>0</v>
      </c>
      <c r="H63" s="273">
        <f>H65+H64+H66</f>
        <v>0</v>
      </c>
      <c r="I63" s="274"/>
      <c r="J63" s="274"/>
      <c r="K63" s="274"/>
      <c r="L63" s="275"/>
      <c r="M63" s="153">
        <f>M65+M64</f>
        <v>0</v>
      </c>
      <c r="N63" s="153">
        <f>N65+N64</f>
        <v>0</v>
      </c>
      <c r="O63" s="339"/>
    </row>
    <row r="64" spans="1:15" ht="66" x14ac:dyDescent="0.25">
      <c r="A64" s="306"/>
      <c r="B64" s="270"/>
      <c r="C64" s="267"/>
      <c r="D64" s="118" t="s">
        <v>31</v>
      </c>
      <c r="E64" s="153">
        <f t="shared" si="8"/>
        <v>0</v>
      </c>
      <c r="F64" s="153">
        <f t="shared" ref="F64:H66" si="9">F68</f>
        <v>0</v>
      </c>
      <c r="G64" s="161">
        <f t="shared" si="9"/>
        <v>0</v>
      </c>
      <c r="H64" s="273">
        <f t="shared" si="9"/>
        <v>0</v>
      </c>
      <c r="I64" s="274"/>
      <c r="J64" s="274"/>
      <c r="K64" s="274"/>
      <c r="L64" s="275"/>
      <c r="M64" s="153">
        <f t="shared" ref="M64:N66" si="10">M68</f>
        <v>0</v>
      </c>
      <c r="N64" s="153">
        <f t="shared" si="10"/>
        <v>0</v>
      </c>
      <c r="O64" s="340"/>
    </row>
    <row r="65" spans="1:15" ht="61.8" customHeight="1" x14ac:dyDescent="0.25">
      <c r="A65" s="306"/>
      <c r="B65" s="270"/>
      <c r="C65" s="267"/>
      <c r="D65" s="118" t="s">
        <v>30</v>
      </c>
      <c r="E65" s="153">
        <f t="shared" si="8"/>
        <v>0</v>
      </c>
      <c r="F65" s="153">
        <f t="shared" si="9"/>
        <v>0</v>
      </c>
      <c r="G65" s="161">
        <f t="shared" si="9"/>
        <v>0</v>
      </c>
      <c r="H65" s="273">
        <f t="shared" si="9"/>
        <v>0</v>
      </c>
      <c r="I65" s="274"/>
      <c r="J65" s="274"/>
      <c r="K65" s="274"/>
      <c r="L65" s="275"/>
      <c r="M65" s="153">
        <f t="shared" si="10"/>
        <v>0</v>
      </c>
      <c r="N65" s="153">
        <f t="shared" si="10"/>
        <v>0</v>
      </c>
      <c r="O65" s="341"/>
    </row>
    <row r="66" spans="1:15" ht="61.8" customHeight="1" x14ac:dyDescent="0.25">
      <c r="A66" s="307"/>
      <c r="B66" s="271"/>
      <c r="C66" s="268"/>
      <c r="D66" s="118" t="s">
        <v>213</v>
      </c>
      <c r="E66" s="153">
        <f t="shared" ref="E66" si="11">F66+G66+H66+M66+N66</f>
        <v>5000</v>
      </c>
      <c r="F66" s="123">
        <v>5000</v>
      </c>
      <c r="G66" s="155">
        <v>0</v>
      </c>
      <c r="H66" s="273">
        <f t="shared" si="9"/>
        <v>0</v>
      </c>
      <c r="I66" s="274"/>
      <c r="J66" s="274"/>
      <c r="K66" s="274"/>
      <c r="L66" s="275"/>
      <c r="M66" s="153">
        <f t="shared" si="10"/>
        <v>0</v>
      </c>
      <c r="N66" s="153">
        <f t="shared" si="10"/>
        <v>0</v>
      </c>
      <c r="O66" s="170"/>
    </row>
    <row r="67" spans="1:15" ht="13.8" customHeight="1" x14ac:dyDescent="0.25">
      <c r="A67" s="305" t="s">
        <v>117</v>
      </c>
      <c r="B67" s="269" t="s">
        <v>39</v>
      </c>
      <c r="C67" s="266" t="s">
        <v>9</v>
      </c>
      <c r="D67" s="118" t="s">
        <v>10</v>
      </c>
      <c r="E67" s="153">
        <f t="shared" si="8"/>
        <v>5000</v>
      </c>
      <c r="F67" s="153">
        <f>F69+F68+F70</f>
        <v>5000</v>
      </c>
      <c r="G67" s="153">
        <f>G69+G68+G70</f>
        <v>0</v>
      </c>
      <c r="H67" s="273">
        <f>H69+H68+H70</f>
        <v>0</v>
      </c>
      <c r="I67" s="274"/>
      <c r="J67" s="274"/>
      <c r="K67" s="274"/>
      <c r="L67" s="275"/>
      <c r="M67" s="153">
        <f>M69+M68+M70</f>
        <v>0</v>
      </c>
      <c r="N67" s="153">
        <f>N69+N68+N70</f>
        <v>0</v>
      </c>
      <c r="O67" s="266" t="s">
        <v>32</v>
      </c>
    </row>
    <row r="68" spans="1:15" ht="66" x14ac:dyDescent="0.25">
      <c r="A68" s="306"/>
      <c r="B68" s="270"/>
      <c r="C68" s="267"/>
      <c r="D68" s="118" t="s">
        <v>31</v>
      </c>
      <c r="E68" s="153">
        <f t="shared" si="8"/>
        <v>0</v>
      </c>
      <c r="F68" s="153">
        <v>0</v>
      </c>
      <c r="G68" s="161">
        <v>0</v>
      </c>
      <c r="H68" s="273">
        <v>0</v>
      </c>
      <c r="I68" s="274"/>
      <c r="J68" s="274"/>
      <c r="K68" s="274"/>
      <c r="L68" s="275"/>
      <c r="M68" s="153">
        <v>0</v>
      </c>
      <c r="N68" s="153">
        <v>0</v>
      </c>
      <c r="O68" s="267"/>
    </row>
    <row r="69" spans="1:15" ht="59.4" customHeight="1" x14ac:dyDescent="0.25">
      <c r="A69" s="306"/>
      <c r="B69" s="270"/>
      <c r="C69" s="267"/>
      <c r="D69" s="118" t="s">
        <v>30</v>
      </c>
      <c r="E69" s="153">
        <f t="shared" si="8"/>
        <v>0</v>
      </c>
      <c r="F69" s="153">
        <v>0</v>
      </c>
      <c r="G69" s="161">
        <v>0</v>
      </c>
      <c r="H69" s="273">
        <v>0</v>
      </c>
      <c r="I69" s="274"/>
      <c r="J69" s="274"/>
      <c r="K69" s="274"/>
      <c r="L69" s="275"/>
      <c r="M69" s="153">
        <v>0</v>
      </c>
      <c r="N69" s="153">
        <v>0</v>
      </c>
      <c r="O69" s="267"/>
    </row>
    <row r="70" spans="1:15" ht="59.4" customHeight="1" x14ac:dyDescent="0.25">
      <c r="A70" s="306"/>
      <c r="B70" s="271"/>
      <c r="C70" s="268"/>
      <c r="D70" s="118" t="s">
        <v>213</v>
      </c>
      <c r="E70" s="153">
        <f t="shared" si="8"/>
        <v>5000</v>
      </c>
      <c r="F70" s="123">
        <v>5000</v>
      </c>
      <c r="G70" s="155">
        <v>0</v>
      </c>
      <c r="H70" s="273">
        <v>0</v>
      </c>
      <c r="I70" s="274"/>
      <c r="J70" s="274"/>
      <c r="K70" s="274"/>
      <c r="L70" s="275"/>
      <c r="M70" s="123">
        <v>0</v>
      </c>
      <c r="N70" s="123">
        <v>0</v>
      </c>
      <c r="O70" s="267"/>
    </row>
    <row r="71" spans="1:15" ht="27.6" customHeight="1" x14ac:dyDescent="0.25">
      <c r="A71" s="303"/>
      <c r="B71" s="334" t="s">
        <v>319</v>
      </c>
      <c r="C71" s="285" t="s">
        <v>13</v>
      </c>
      <c r="D71" s="285" t="s">
        <v>13</v>
      </c>
      <c r="E71" s="285" t="s">
        <v>14</v>
      </c>
      <c r="F71" s="285" t="s">
        <v>4</v>
      </c>
      <c r="G71" s="285" t="s">
        <v>246</v>
      </c>
      <c r="H71" s="285" t="s">
        <v>331</v>
      </c>
      <c r="I71" s="287" t="s">
        <v>15</v>
      </c>
      <c r="J71" s="288"/>
      <c r="K71" s="288"/>
      <c r="L71" s="289"/>
      <c r="M71" s="285" t="s">
        <v>7</v>
      </c>
      <c r="N71" s="285" t="s">
        <v>8</v>
      </c>
      <c r="O71" s="280"/>
    </row>
    <row r="72" spans="1:15" x14ac:dyDescent="0.25">
      <c r="A72" s="303"/>
      <c r="B72" s="335"/>
      <c r="C72" s="324"/>
      <c r="D72" s="324"/>
      <c r="E72" s="286"/>
      <c r="F72" s="286"/>
      <c r="G72" s="286"/>
      <c r="H72" s="286"/>
      <c r="I72" s="166" t="s">
        <v>17</v>
      </c>
      <c r="J72" s="166" t="s">
        <v>18</v>
      </c>
      <c r="K72" s="166" t="s">
        <v>19</v>
      </c>
      <c r="L72" s="166" t="s">
        <v>20</v>
      </c>
      <c r="M72" s="286"/>
      <c r="N72" s="286"/>
      <c r="O72" s="280"/>
    </row>
    <row r="73" spans="1:15" x14ac:dyDescent="0.25">
      <c r="A73" s="304"/>
      <c r="B73" s="336"/>
      <c r="C73" s="286"/>
      <c r="D73" s="286"/>
      <c r="E73" s="165">
        <v>1</v>
      </c>
      <c r="F73" s="166">
        <v>1</v>
      </c>
      <c r="G73" s="166" t="s">
        <v>286</v>
      </c>
      <c r="H73" s="166" t="s">
        <v>286</v>
      </c>
      <c r="I73" s="166" t="s">
        <v>286</v>
      </c>
      <c r="J73" s="166" t="s">
        <v>286</v>
      </c>
      <c r="K73" s="166" t="s">
        <v>286</v>
      </c>
      <c r="L73" s="166" t="s">
        <v>286</v>
      </c>
      <c r="M73" s="166" t="s">
        <v>286</v>
      </c>
      <c r="N73" s="166" t="s">
        <v>286</v>
      </c>
      <c r="O73" s="281"/>
    </row>
    <row r="74" spans="1:15" ht="28.8" customHeight="1" x14ac:dyDescent="0.25">
      <c r="A74" s="305" t="s">
        <v>45</v>
      </c>
      <c r="B74" s="269" t="s">
        <v>347</v>
      </c>
      <c r="C74" s="266" t="s">
        <v>9</v>
      </c>
      <c r="D74" s="118" t="s">
        <v>10</v>
      </c>
      <c r="E74" s="153">
        <f>F74+G74+H74+M74+N74</f>
        <v>15000</v>
      </c>
      <c r="F74" s="161">
        <f>F75+F76</f>
        <v>0</v>
      </c>
      <c r="G74" s="161">
        <f>G75+G76</f>
        <v>0</v>
      </c>
      <c r="H74" s="273">
        <f>H75+H76</f>
        <v>15000</v>
      </c>
      <c r="I74" s="274"/>
      <c r="J74" s="274"/>
      <c r="K74" s="274"/>
      <c r="L74" s="275"/>
      <c r="M74" s="153">
        <f>M75+M76</f>
        <v>0</v>
      </c>
      <c r="N74" s="153">
        <f>N75+N76</f>
        <v>0</v>
      </c>
      <c r="O74" s="276"/>
    </row>
    <row r="75" spans="1:15" ht="56.4" customHeight="1" x14ac:dyDescent="0.25">
      <c r="A75" s="306"/>
      <c r="B75" s="270"/>
      <c r="C75" s="267"/>
      <c r="D75" s="118" t="s">
        <v>213</v>
      </c>
      <c r="E75" s="153">
        <f>F75+G75+H75+M75+N75</f>
        <v>11100</v>
      </c>
      <c r="F75" s="161">
        <v>0</v>
      </c>
      <c r="G75" s="161">
        <v>0</v>
      </c>
      <c r="H75" s="273">
        <f>H78</f>
        <v>11100</v>
      </c>
      <c r="I75" s="274"/>
      <c r="J75" s="274"/>
      <c r="K75" s="274"/>
      <c r="L75" s="275"/>
      <c r="M75" s="153">
        <v>0</v>
      </c>
      <c r="N75" s="153">
        <v>0</v>
      </c>
      <c r="O75" s="277"/>
    </row>
    <row r="76" spans="1:15" ht="58.2" customHeight="1" x14ac:dyDescent="0.25">
      <c r="A76" s="307"/>
      <c r="B76" s="271"/>
      <c r="C76" s="268"/>
      <c r="D76" s="118" t="s">
        <v>30</v>
      </c>
      <c r="E76" s="153">
        <f>F76+G76+H76+M76+N76</f>
        <v>3900</v>
      </c>
      <c r="F76" s="161">
        <v>0</v>
      </c>
      <c r="G76" s="161">
        <v>0</v>
      </c>
      <c r="H76" s="273">
        <f>H79</f>
        <v>3900</v>
      </c>
      <c r="I76" s="274"/>
      <c r="J76" s="274"/>
      <c r="K76" s="274"/>
      <c r="L76" s="275"/>
      <c r="M76" s="153">
        <v>0</v>
      </c>
      <c r="N76" s="153">
        <v>0</v>
      </c>
      <c r="O76" s="278"/>
    </row>
    <row r="77" spans="1:15" ht="28.8" customHeight="1" x14ac:dyDescent="0.25">
      <c r="A77" s="305" t="s">
        <v>43</v>
      </c>
      <c r="B77" s="269" t="s">
        <v>348</v>
      </c>
      <c r="C77" s="266" t="s">
        <v>9</v>
      </c>
      <c r="D77" s="118" t="s">
        <v>10</v>
      </c>
      <c r="E77" s="153">
        <f t="shared" ref="E77:E79" si="12">F77+G77+H77+M77+N77</f>
        <v>15000</v>
      </c>
      <c r="F77" s="153">
        <v>0</v>
      </c>
      <c r="G77" s="153">
        <v>0</v>
      </c>
      <c r="H77" s="273">
        <f>H78+H79</f>
        <v>15000</v>
      </c>
      <c r="I77" s="274"/>
      <c r="J77" s="274"/>
      <c r="K77" s="274"/>
      <c r="L77" s="275"/>
      <c r="M77" s="153">
        <f>M78+M79</f>
        <v>0</v>
      </c>
      <c r="N77" s="153">
        <f>N78+N79</f>
        <v>0</v>
      </c>
      <c r="O77" s="276" t="s">
        <v>32</v>
      </c>
    </row>
    <row r="78" spans="1:15" ht="41.4" customHeight="1" x14ac:dyDescent="0.25">
      <c r="A78" s="306"/>
      <c r="B78" s="270"/>
      <c r="C78" s="267"/>
      <c r="D78" s="118" t="s">
        <v>213</v>
      </c>
      <c r="E78" s="153">
        <f t="shared" si="12"/>
        <v>11100</v>
      </c>
      <c r="F78" s="153">
        <v>0</v>
      </c>
      <c r="G78" s="153">
        <v>0</v>
      </c>
      <c r="H78" s="273">
        <v>11100</v>
      </c>
      <c r="I78" s="274"/>
      <c r="J78" s="274"/>
      <c r="K78" s="274"/>
      <c r="L78" s="275"/>
      <c r="M78" s="153">
        <v>0</v>
      </c>
      <c r="N78" s="153">
        <v>0</v>
      </c>
      <c r="O78" s="277"/>
    </row>
    <row r="79" spans="1:15" ht="65.400000000000006" customHeight="1" x14ac:dyDescent="0.25">
      <c r="A79" s="306"/>
      <c r="B79" s="271"/>
      <c r="C79" s="268"/>
      <c r="D79" s="118" t="s">
        <v>30</v>
      </c>
      <c r="E79" s="153">
        <f t="shared" si="12"/>
        <v>3900</v>
      </c>
      <c r="F79" s="153">
        <v>0</v>
      </c>
      <c r="G79" s="153">
        <v>0</v>
      </c>
      <c r="H79" s="273">
        <v>3900</v>
      </c>
      <c r="I79" s="274"/>
      <c r="J79" s="274"/>
      <c r="K79" s="274"/>
      <c r="L79" s="275"/>
      <c r="M79" s="153">
        <v>0</v>
      </c>
      <c r="N79" s="153">
        <v>0</v>
      </c>
      <c r="O79" s="278"/>
    </row>
    <row r="80" spans="1:15" ht="28.8" customHeight="1" x14ac:dyDescent="0.25">
      <c r="A80" s="303"/>
      <c r="B80" s="308" t="s">
        <v>349</v>
      </c>
      <c r="C80" s="285" t="s">
        <v>13</v>
      </c>
      <c r="D80" s="285" t="s">
        <v>13</v>
      </c>
      <c r="E80" s="285" t="s">
        <v>14</v>
      </c>
      <c r="F80" s="285" t="s">
        <v>4</v>
      </c>
      <c r="G80" s="285" t="s">
        <v>5</v>
      </c>
      <c r="H80" s="285" t="s">
        <v>331</v>
      </c>
      <c r="I80" s="287" t="s">
        <v>15</v>
      </c>
      <c r="J80" s="288"/>
      <c r="K80" s="288"/>
      <c r="L80" s="289"/>
      <c r="M80" s="285" t="s">
        <v>7</v>
      </c>
      <c r="N80" s="285" t="s">
        <v>8</v>
      </c>
      <c r="O80" s="276"/>
    </row>
    <row r="81" spans="1:15" ht="28.8" customHeight="1" x14ac:dyDescent="0.25">
      <c r="A81" s="303"/>
      <c r="B81" s="309"/>
      <c r="C81" s="324"/>
      <c r="D81" s="324"/>
      <c r="E81" s="286"/>
      <c r="F81" s="286"/>
      <c r="G81" s="286"/>
      <c r="H81" s="286"/>
      <c r="I81" s="166" t="s">
        <v>17</v>
      </c>
      <c r="J81" s="166" t="s">
        <v>18</v>
      </c>
      <c r="K81" s="166" t="s">
        <v>19</v>
      </c>
      <c r="L81" s="166" t="s">
        <v>20</v>
      </c>
      <c r="M81" s="286"/>
      <c r="N81" s="286"/>
      <c r="O81" s="277"/>
    </row>
    <row r="82" spans="1:15" ht="28.8" customHeight="1" x14ac:dyDescent="0.25">
      <c r="A82" s="304"/>
      <c r="B82" s="310"/>
      <c r="C82" s="286"/>
      <c r="D82" s="286"/>
      <c r="E82" s="166">
        <f t="shared" ref="E82" si="13">F82+G82+H82+M82+N82</f>
        <v>1</v>
      </c>
      <c r="F82" s="166">
        <v>0</v>
      </c>
      <c r="G82" s="166">
        <v>0</v>
      </c>
      <c r="H82" s="166">
        <v>1</v>
      </c>
      <c r="I82" s="166">
        <v>0</v>
      </c>
      <c r="J82" s="166">
        <v>0</v>
      </c>
      <c r="K82" s="166">
        <v>0</v>
      </c>
      <c r="L82" s="166">
        <v>1</v>
      </c>
      <c r="M82" s="166">
        <v>0</v>
      </c>
      <c r="N82" s="166">
        <v>0</v>
      </c>
      <c r="O82" s="278"/>
    </row>
    <row r="83" spans="1:15" s="71" customFormat="1" x14ac:dyDescent="0.25">
      <c r="A83" s="266"/>
      <c r="B83" s="269" t="s">
        <v>22</v>
      </c>
      <c r="C83" s="266" t="s">
        <v>9</v>
      </c>
      <c r="D83" s="118" t="s">
        <v>10</v>
      </c>
      <c r="E83" s="153">
        <f>F83+G83+H83+M83+N83</f>
        <v>651514.89999999991</v>
      </c>
      <c r="F83" s="153">
        <f>F85+F86+F84+F87</f>
        <v>108199.93</v>
      </c>
      <c r="G83" s="161">
        <f>G85+G86+G84+G87</f>
        <v>132848.4</v>
      </c>
      <c r="H83" s="273">
        <f>H85+H86+H84+H87</f>
        <v>146691.28</v>
      </c>
      <c r="I83" s="274"/>
      <c r="J83" s="274"/>
      <c r="K83" s="274"/>
      <c r="L83" s="275"/>
      <c r="M83" s="153">
        <f>M85+M86+M84+M87</f>
        <v>141894.72999999998</v>
      </c>
      <c r="N83" s="153">
        <f>N85+N86+N84+N87</f>
        <v>121880.55999999998</v>
      </c>
      <c r="O83" s="266"/>
    </row>
    <row r="84" spans="1:15" s="71" customFormat="1" ht="66" x14ac:dyDescent="0.25">
      <c r="A84" s="267"/>
      <c r="B84" s="270"/>
      <c r="C84" s="267"/>
      <c r="D84" s="118" t="s">
        <v>31</v>
      </c>
      <c r="E84" s="153">
        <f>F84+G84+H84+M84+N84</f>
        <v>601433.62999999989</v>
      </c>
      <c r="F84" s="153">
        <f>F8+F43+F64</f>
        <v>95939.73</v>
      </c>
      <c r="G84" s="153">
        <f>G8+G43+G64</f>
        <v>124754.34999999999</v>
      </c>
      <c r="H84" s="273">
        <f>H8+H43+H64</f>
        <v>130125.09</v>
      </c>
      <c r="I84" s="274"/>
      <c r="J84" s="274"/>
      <c r="K84" s="274"/>
      <c r="L84" s="275"/>
      <c r="M84" s="153">
        <f>M8+M43+M64</f>
        <v>130309.01999999999</v>
      </c>
      <c r="N84" s="153">
        <f>N8+N43+N64</f>
        <v>120305.43999999999</v>
      </c>
      <c r="O84" s="267"/>
    </row>
    <row r="85" spans="1:15" s="71" customFormat="1" ht="52.8" x14ac:dyDescent="0.25">
      <c r="A85" s="267"/>
      <c r="B85" s="270"/>
      <c r="C85" s="267"/>
      <c r="D85" s="118" t="s">
        <v>30</v>
      </c>
      <c r="E85" s="153">
        <f>F85+G85+H85+M85+N85</f>
        <v>28212.350000000002</v>
      </c>
      <c r="F85" s="161">
        <f>F10</f>
        <v>6188.4000000000005</v>
      </c>
      <c r="G85" s="161">
        <f>G10+G65</f>
        <v>6797.0999999999995</v>
      </c>
      <c r="H85" s="273">
        <f>H10+H65+H76</f>
        <v>4313.1899999999996</v>
      </c>
      <c r="I85" s="274"/>
      <c r="J85" s="274"/>
      <c r="K85" s="274"/>
      <c r="L85" s="275"/>
      <c r="M85" s="153">
        <f>M10+M65+M76</f>
        <v>10450.1</v>
      </c>
      <c r="N85" s="153">
        <f>N10+N65+N76</f>
        <v>463.56</v>
      </c>
      <c r="O85" s="267"/>
    </row>
    <row r="86" spans="1:15" s="71" customFormat="1" ht="39" customHeight="1" x14ac:dyDescent="0.25">
      <c r="A86" s="267"/>
      <c r="B86" s="270"/>
      <c r="C86" s="267"/>
      <c r="D86" s="118" t="s">
        <v>213</v>
      </c>
      <c r="E86" s="153">
        <f>F86+G86+H86+M86+N86</f>
        <v>18497.22</v>
      </c>
      <c r="F86" s="161">
        <f>F9+F66</f>
        <v>5440.51</v>
      </c>
      <c r="G86" s="161">
        <f>G9</f>
        <v>500.54</v>
      </c>
      <c r="H86" s="273">
        <f>H9+H66+H75</f>
        <v>11605</v>
      </c>
      <c r="I86" s="274"/>
      <c r="J86" s="274"/>
      <c r="K86" s="274"/>
      <c r="L86" s="275"/>
      <c r="M86" s="153">
        <f>M9+M75</f>
        <v>487.61</v>
      </c>
      <c r="N86" s="153">
        <f>N9+N75</f>
        <v>463.56</v>
      </c>
      <c r="O86" s="267"/>
    </row>
    <row r="87" spans="1:15" s="71" customFormat="1" ht="26.4" x14ac:dyDescent="0.25">
      <c r="A87" s="268"/>
      <c r="B87" s="271"/>
      <c r="C87" s="268"/>
      <c r="D87" s="118" t="s">
        <v>11</v>
      </c>
      <c r="E87" s="153">
        <f>F87+G87+H87+M87+N87</f>
        <v>3371.7</v>
      </c>
      <c r="F87" s="153">
        <f>F11</f>
        <v>631.29</v>
      </c>
      <c r="G87" s="161">
        <f>G11</f>
        <v>796.41</v>
      </c>
      <c r="H87" s="273">
        <f>H11</f>
        <v>648</v>
      </c>
      <c r="I87" s="274"/>
      <c r="J87" s="274"/>
      <c r="K87" s="274"/>
      <c r="L87" s="275"/>
      <c r="M87" s="153">
        <f>M11</f>
        <v>648</v>
      </c>
      <c r="N87" s="153">
        <f>N11</f>
        <v>648</v>
      </c>
      <c r="O87" s="268"/>
    </row>
  </sheetData>
  <mergeCells count="233">
    <mergeCell ref="C28:C30"/>
    <mergeCell ref="D28:D30"/>
    <mergeCell ref="C21:C23"/>
    <mergeCell ref="E21:E22"/>
    <mergeCell ref="F21:F22"/>
    <mergeCell ref="O18:O20"/>
    <mergeCell ref="G21:G22"/>
    <mergeCell ref="C12:C14"/>
    <mergeCell ref="B15:B17"/>
    <mergeCell ref="C15:C17"/>
    <mergeCell ref="D15:D17"/>
    <mergeCell ref="O28:O30"/>
    <mergeCell ref="O63:O65"/>
    <mergeCell ref="A83:A87"/>
    <mergeCell ref="B83:B87"/>
    <mergeCell ref="C83:C87"/>
    <mergeCell ref="A4:A6"/>
    <mergeCell ref="B4:B6"/>
    <mergeCell ref="C4:C6"/>
    <mergeCell ref="D4:D6"/>
    <mergeCell ref="E4:E6"/>
    <mergeCell ref="F4:N5"/>
    <mergeCell ref="B7:B11"/>
    <mergeCell ref="C7:C11"/>
    <mergeCell ref="A7:A11"/>
    <mergeCell ref="A12:A14"/>
    <mergeCell ref="B12:B14"/>
    <mergeCell ref="A63:A66"/>
    <mergeCell ref="C63:C66"/>
    <mergeCell ref="A67:A70"/>
    <mergeCell ref="B67:B70"/>
    <mergeCell ref="C67:C70"/>
    <mergeCell ref="E15:E16"/>
    <mergeCell ref="F15:F16"/>
    <mergeCell ref="A42:A44"/>
    <mergeCell ref="C45:C47"/>
    <mergeCell ref="H71:H72"/>
    <mergeCell ref="I71:L71"/>
    <mergeCell ref="N71:N72"/>
    <mergeCell ref="F33:F34"/>
    <mergeCell ref="H33:H34"/>
    <mergeCell ref="I33:L33"/>
    <mergeCell ref="H42:L42"/>
    <mergeCell ref="H43:L43"/>
    <mergeCell ref="H44:L44"/>
    <mergeCell ref="H45:L45"/>
    <mergeCell ref="H53:L53"/>
    <mergeCell ref="H47:L47"/>
    <mergeCell ref="H51:L51"/>
    <mergeCell ref="H52:L52"/>
    <mergeCell ref="M54:M55"/>
    <mergeCell ref="H46:L46"/>
    <mergeCell ref="H66:L66"/>
    <mergeCell ref="H67:L67"/>
    <mergeCell ref="H68:L68"/>
    <mergeCell ref="M60:M61"/>
    <mergeCell ref="N60:N61"/>
    <mergeCell ref="A33:A35"/>
    <mergeCell ref="B33:B35"/>
    <mergeCell ref="C33:C35"/>
    <mergeCell ref="D33:D35"/>
    <mergeCell ref="E33:E34"/>
    <mergeCell ref="A54:A56"/>
    <mergeCell ref="C42:C44"/>
    <mergeCell ref="A15:A17"/>
    <mergeCell ref="A21:A23"/>
    <mergeCell ref="A28:A30"/>
    <mergeCell ref="D21:D23"/>
    <mergeCell ref="A31:A32"/>
    <mergeCell ref="A24:A27"/>
    <mergeCell ref="B24:B27"/>
    <mergeCell ref="C24:C27"/>
    <mergeCell ref="A51:A53"/>
    <mergeCell ref="B42:B44"/>
    <mergeCell ref="A45:A47"/>
    <mergeCell ref="A18:A20"/>
    <mergeCell ref="C51:C53"/>
    <mergeCell ref="E28:E29"/>
    <mergeCell ref="B18:B20"/>
    <mergeCell ref="C18:C20"/>
    <mergeCell ref="B28:B30"/>
    <mergeCell ref="H85:L85"/>
    <mergeCell ref="H86:L86"/>
    <mergeCell ref="H70:L70"/>
    <mergeCell ref="B71:B73"/>
    <mergeCell ref="C71:C73"/>
    <mergeCell ref="B31:B32"/>
    <mergeCell ref="C31:C32"/>
    <mergeCell ref="B51:B53"/>
    <mergeCell ref="G15:G16"/>
    <mergeCell ref="G54:G55"/>
    <mergeCell ref="G33:G34"/>
    <mergeCell ref="G71:G72"/>
    <mergeCell ref="H31:L31"/>
    <mergeCell ref="H32:L32"/>
    <mergeCell ref="H69:L69"/>
    <mergeCell ref="F71:F72"/>
    <mergeCell ref="D71:D73"/>
    <mergeCell ref="E71:E72"/>
    <mergeCell ref="H83:L83"/>
    <mergeCell ref="H84:L84"/>
    <mergeCell ref="F28:F29"/>
    <mergeCell ref="B63:B66"/>
    <mergeCell ref="G28:G29"/>
    <mergeCell ref="B21:B23"/>
    <mergeCell ref="O8:O11"/>
    <mergeCell ref="O21:O23"/>
    <mergeCell ref="O4:O6"/>
    <mergeCell ref="O83:O87"/>
    <mergeCell ref="N54:N55"/>
    <mergeCell ref="O54:O56"/>
    <mergeCell ref="A48:A50"/>
    <mergeCell ref="B48:B50"/>
    <mergeCell ref="C48:C50"/>
    <mergeCell ref="D48:D50"/>
    <mergeCell ref="E48:E49"/>
    <mergeCell ref="F48:F49"/>
    <mergeCell ref="G48:G49"/>
    <mergeCell ref="H48:H49"/>
    <mergeCell ref="M48:M49"/>
    <mergeCell ref="N48:N49"/>
    <mergeCell ref="O48:O50"/>
    <mergeCell ref="B54:B56"/>
    <mergeCell ref="C54:C56"/>
    <mergeCell ref="D54:D56"/>
    <mergeCell ref="E54:E55"/>
    <mergeCell ref="F54:F55"/>
    <mergeCell ref="H54:H55"/>
    <mergeCell ref="O33:O35"/>
    <mergeCell ref="H6:L6"/>
    <mergeCell ref="H7:L7"/>
    <mergeCell ref="H8:L8"/>
    <mergeCell ref="H9:L9"/>
    <mergeCell ref="H10:L10"/>
    <mergeCell ref="H11:L11"/>
    <mergeCell ref="H12:L12"/>
    <mergeCell ref="H13:L13"/>
    <mergeCell ref="H14:L14"/>
    <mergeCell ref="O31:O32"/>
    <mergeCell ref="O12:O14"/>
    <mergeCell ref="O15:O17"/>
    <mergeCell ref="O24:O27"/>
    <mergeCell ref="H87:L87"/>
    <mergeCell ref="M21:M22"/>
    <mergeCell ref="N21:N22"/>
    <mergeCell ref="I15:L15"/>
    <mergeCell ref="H18:L18"/>
    <mergeCell ref="H19:L19"/>
    <mergeCell ref="H20:L20"/>
    <mergeCell ref="H21:H22"/>
    <mergeCell ref="I21:L21"/>
    <mergeCell ref="H28:H29"/>
    <mergeCell ref="I28:L28"/>
    <mergeCell ref="H24:L24"/>
    <mergeCell ref="H25:L25"/>
    <mergeCell ref="H26:L26"/>
    <mergeCell ref="H27:L27"/>
    <mergeCell ref="H15:H16"/>
    <mergeCell ref="M15:M16"/>
    <mergeCell ref="N15:N16"/>
    <mergeCell ref="I48:L48"/>
    <mergeCell ref="I54:L54"/>
    <mergeCell ref="O60:O62"/>
    <mergeCell ref="A36:A38"/>
    <mergeCell ref="B36:B38"/>
    <mergeCell ref="C36:C38"/>
    <mergeCell ref="H36:L36"/>
    <mergeCell ref="O36:O38"/>
    <mergeCell ref="H38:L38"/>
    <mergeCell ref="A39:A41"/>
    <mergeCell ref="B39:B41"/>
    <mergeCell ref="C39:C41"/>
    <mergeCell ref="D39:D41"/>
    <mergeCell ref="E39:E40"/>
    <mergeCell ref="F39:F40"/>
    <mergeCell ref="G39:G40"/>
    <mergeCell ref="H39:H40"/>
    <mergeCell ref="I39:L39"/>
    <mergeCell ref="O39:O41"/>
    <mergeCell ref="H37:L37"/>
    <mergeCell ref="O45:O47"/>
    <mergeCell ref="O42:O44"/>
    <mergeCell ref="O51:O53"/>
    <mergeCell ref="B45:B47"/>
    <mergeCell ref="O67:O70"/>
    <mergeCell ref="H63:L63"/>
    <mergeCell ref="H64:L64"/>
    <mergeCell ref="H65:L65"/>
    <mergeCell ref="O71:O73"/>
    <mergeCell ref="A71:A73"/>
    <mergeCell ref="M71:M72"/>
    <mergeCell ref="A77:A79"/>
    <mergeCell ref="A57:A59"/>
    <mergeCell ref="B57:B59"/>
    <mergeCell ref="C57:C59"/>
    <mergeCell ref="H57:L57"/>
    <mergeCell ref="O57:O59"/>
    <mergeCell ref="H58:L58"/>
    <mergeCell ref="H59:L59"/>
    <mergeCell ref="A60:A62"/>
    <mergeCell ref="B60:B62"/>
    <mergeCell ref="C60:C62"/>
    <mergeCell ref="D60:D62"/>
    <mergeCell ref="E60:E61"/>
    <mergeCell ref="F60:F61"/>
    <mergeCell ref="G60:G61"/>
    <mergeCell ref="H60:H61"/>
    <mergeCell ref="I60:L60"/>
    <mergeCell ref="A80:A82"/>
    <mergeCell ref="B74:B76"/>
    <mergeCell ref="C74:C76"/>
    <mergeCell ref="B77:B79"/>
    <mergeCell ref="C77:C79"/>
    <mergeCell ref="C80:C82"/>
    <mergeCell ref="D80:D82"/>
    <mergeCell ref="B80:B82"/>
    <mergeCell ref="E80:E81"/>
    <mergeCell ref="A74:A76"/>
    <mergeCell ref="F80:F81"/>
    <mergeCell ref="G80:G81"/>
    <mergeCell ref="H80:H81"/>
    <mergeCell ref="M80:M81"/>
    <mergeCell ref="N80:N81"/>
    <mergeCell ref="O80:O82"/>
    <mergeCell ref="H74:L74"/>
    <mergeCell ref="H75:L75"/>
    <mergeCell ref="H76:L76"/>
    <mergeCell ref="H77:L77"/>
    <mergeCell ref="H78:L78"/>
    <mergeCell ref="H79:L79"/>
    <mergeCell ref="I80:L80"/>
    <mergeCell ref="O77:O79"/>
    <mergeCell ref="O74:O76"/>
  </mergeCells>
  <pageMargins left="1.1811023622047245" right="0.39370078740157483" top="0.78740157480314965" bottom="0.78740157480314965" header="0.31496062992125984" footer="0.31496062992125984"/>
  <pageSetup paperSize="9" scale="66" fitToHeight="13" orientation="landscape" r:id="rId1"/>
  <headerFooter>
    <oddHeader>&amp;C&amp;P</oddHeader>
  </headerFooter>
  <rowBreaks count="2" manualBreakCount="2">
    <brk id="44" max="14" man="1"/>
    <brk id="6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</vt:i4>
      </vt:variant>
    </vt:vector>
  </HeadingPairs>
  <TitlesOfParts>
    <vt:vector size="19" baseType="lpstr">
      <vt:lpstr>тит.лист</vt:lpstr>
      <vt:lpstr>паспорт мп</vt:lpstr>
      <vt:lpstr>Целевые показатели МП</vt:lpstr>
      <vt:lpstr>Методика расчета ЦП</vt:lpstr>
      <vt:lpstr>Методика определ результ</vt:lpstr>
      <vt:lpstr>паспорт пп2</vt:lpstr>
      <vt:lpstr>пп2</vt:lpstr>
      <vt:lpstr>паспорт пп 3</vt:lpstr>
      <vt:lpstr>пп3</vt:lpstr>
      <vt:lpstr>паспорт пп 4</vt:lpstr>
      <vt:lpstr>пп4</vt:lpstr>
      <vt:lpstr>паспорт пп 5</vt:lpstr>
      <vt:lpstr>пп5</vt:lpstr>
      <vt:lpstr>паспорт пп 6</vt:lpstr>
      <vt:lpstr>пп 6</vt:lpstr>
      <vt:lpstr>паспорт пп 8</vt:lpstr>
      <vt:lpstr>пп8</vt:lpstr>
      <vt:lpstr>'паспорт мп'!Область_печати</vt:lpstr>
      <vt:lpstr>пп3!Область_печати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</dc:creator>
  <cp:lastModifiedBy>PRO</cp:lastModifiedBy>
  <cp:lastPrinted>2025-02-26T07:19:20Z</cp:lastPrinted>
  <dcterms:created xsi:type="dcterms:W3CDTF">2022-10-24T12:25:24Z</dcterms:created>
  <dcterms:modified xsi:type="dcterms:W3CDTF">2025-02-26T07:19:49Z</dcterms:modified>
</cp:coreProperties>
</file>