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окументы Ирина\Бюджет 2026 СВО сентябрь\"/>
    </mc:Choice>
  </mc:AlternateContent>
  <bookViews>
    <workbookView xWindow="0" yWindow="0" windowWidth="18324" windowHeight="9408" tabRatio="844" firstSheet="4" activeTab="14"/>
  </bookViews>
  <sheets>
    <sheet name="тит.лист" sheetId="16" r:id="rId1"/>
    <sheet name="паспорт мп" sheetId="10" r:id="rId2"/>
    <sheet name="Целевые показатели МП" sheetId="19" r:id="rId3"/>
    <sheet name="Методика расчета ЦП" sheetId="18" r:id="rId4"/>
    <sheet name="Методика определ результ" sheetId="27" r:id="rId5"/>
    <sheet name="паспорт пп2" sheetId="11" r:id="rId6"/>
    <sheet name="пп2" sheetId="1" r:id="rId7"/>
    <sheet name="паспорт пп 3" sheetId="12" r:id="rId8"/>
    <sheet name="пп3" sheetId="4" r:id="rId9"/>
    <sheet name="паспорт пп 4" sheetId="13" r:id="rId10"/>
    <sheet name="пп4" sheetId="5" r:id="rId11"/>
    <sheet name="паспорт пп 5" sheetId="14" r:id="rId12"/>
    <sheet name="пп5" sheetId="6" r:id="rId13"/>
    <sheet name="паспорт пп 6" sheetId="21" r:id="rId14"/>
    <sheet name="пп 6" sheetId="20" r:id="rId15"/>
    <sheet name="паспорт пп 8" sheetId="15" r:id="rId16"/>
    <sheet name="пп8" sheetId="7" r:id="rId17"/>
  </sheets>
  <definedNames>
    <definedName name="_xlnm.Print_Area" localSheetId="3">'Методика расчета ЦП'!$A$1:$H$22</definedName>
    <definedName name="_xlnm.Print_Area" localSheetId="1">'паспорт мп'!$A$1:$H$94</definedName>
    <definedName name="_xlnm.Print_Area" localSheetId="7">'паспорт пп 3'!$A$1:$J$12</definedName>
    <definedName name="_xlnm.Print_Area" localSheetId="9">'паспорт пп 4'!$A$1:$J$12</definedName>
    <definedName name="_xlnm.Print_Area" localSheetId="11">'паспорт пп 5'!$A$1:$J$10</definedName>
    <definedName name="_xlnm.Print_Area" localSheetId="13">'паспорт пп 6'!$A$1:$J$12</definedName>
    <definedName name="_xlnm.Print_Area" localSheetId="15">'паспорт пп 8'!$A$1:$J$11</definedName>
    <definedName name="_xlnm.Print_Area" localSheetId="5">'паспорт пп2'!$A$1:$J$11</definedName>
    <definedName name="_xlnm.Print_Area" localSheetId="8">пп3!$A$1:$P$87</definedName>
    <definedName name="_xlnm.Print_Area" localSheetId="2">'Целевые показатели МП'!$A$1:$M$24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20" l="1"/>
  <c r="E24" i="20"/>
  <c r="E40" i="20" l="1"/>
  <c r="I43" i="20" l="1"/>
  <c r="E57" i="20"/>
  <c r="I61" i="20"/>
  <c r="E61" i="20"/>
  <c r="I46" i="20" l="1"/>
  <c r="G112" i="5" l="1"/>
  <c r="E31" i="5" l="1"/>
  <c r="O25" i="5"/>
  <c r="I27" i="5"/>
  <c r="I25" i="5"/>
  <c r="N25" i="5" l="1"/>
  <c r="I14" i="7" l="1"/>
  <c r="E26" i="4" l="1"/>
  <c r="E50" i="5"/>
  <c r="E47" i="5"/>
  <c r="E50" i="4"/>
  <c r="E47" i="4"/>
  <c r="O53" i="5" l="1"/>
  <c r="N53" i="5"/>
  <c r="I53" i="5"/>
  <c r="O52" i="5"/>
  <c r="N52" i="5"/>
  <c r="I52" i="5"/>
  <c r="H52" i="5"/>
  <c r="I8" i="4"/>
  <c r="H8" i="4"/>
  <c r="I10" i="4"/>
  <c r="H10" i="4"/>
  <c r="E23" i="4"/>
  <c r="E95" i="5" l="1"/>
  <c r="I23" i="5"/>
  <c r="E23" i="5" s="1"/>
  <c r="E33" i="4"/>
  <c r="I12" i="20" l="1"/>
  <c r="H12" i="20"/>
  <c r="I37" i="5"/>
  <c r="H37" i="5"/>
  <c r="H43" i="20" l="1"/>
  <c r="E14" i="7"/>
  <c r="E12" i="7"/>
  <c r="E11" i="7"/>
  <c r="E67" i="20"/>
  <c r="E68" i="20"/>
  <c r="E69" i="20"/>
  <c r="E58" i="20"/>
  <c r="E51" i="20"/>
  <c r="E52" i="20"/>
  <c r="E45" i="20"/>
  <c r="E46" i="20"/>
  <c r="E26" i="20"/>
  <c r="E20" i="20"/>
  <c r="E11" i="20"/>
  <c r="E20" i="6"/>
  <c r="E21" i="6"/>
  <c r="E11" i="6"/>
  <c r="E12" i="6"/>
  <c r="E127" i="5"/>
  <c r="E128" i="5"/>
  <c r="E129" i="5"/>
  <c r="E120" i="5"/>
  <c r="E115" i="5"/>
  <c r="E107" i="5"/>
  <c r="E108" i="5"/>
  <c r="E100" i="5"/>
  <c r="E101" i="5"/>
  <c r="E91" i="5"/>
  <c r="E92" i="5"/>
  <c r="E85" i="5"/>
  <c r="E86" i="5"/>
  <c r="E79" i="5"/>
  <c r="E80" i="5"/>
  <c r="E73" i="5"/>
  <c r="E74" i="5"/>
  <c r="E67" i="5"/>
  <c r="E68" i="5"/>
  <c r="E61" i="5"/>
  <c r="E62" i="5"/>
  <c r="E55" i="5"/>
  <c r="E56" i="5"/>
  <c r="E43" i="5"/>
  <c r="E44" i="5"/>
  <c r="E36" i="5"/>
  <c r="E25" i="5"/>
  <c r="E26" i="5"/>
  <c r="E27" i="5"/>
  <c r="E19" i="5"/>
  <c r="E20" i="5"/>
  <c r="E13" i="5"/>
  <c r="E14" i="5"/>
  <c r="E78" i="4"/>
  <c r="E79" i="4"/>
  <c r="E68" i="4"/>
  <c r="E69" i="4"/>
  <c r="E70" i="4"/>
  <c r="E58" i="4"/>
  <c r="E59" i="4"/>
  <c r="E52" i="4"/>
  <c r="E53" i="4"/>
  <c r="E43" i="4"/>
  <c r="E44" i="4"/>
  <c r="E35" i="4"/>
  <c r="E28" i="4"/>
  <c r="E29" i="4"/>
  <c r="E30" i="4"/>
  <c r="E19" i="4"/>
  <c r="E20" i="4"/>
  <c r="E13" i="4"/>
  <c r="E14" i="4"/>
  <c r="E49" i="1"/>
  <c r="E50" i="1"/>
  <c r="E44" i="1"/>
  <c r="E38" i="1"/>
  <c r="E39" i="1"/>
  <c r="E32" i="1"/>
  <c r="E33" i="1"/>
  <c r="E26" i="1"/>
  <c r="E27" i="1"/>
  <c r="E18" i="1"/>
  <c r="E12" i="1"/>
  <c r="E13" i="1"/>
  <c r="O36" i="20" l="1"/>
  <c r="I36" i="20"/>
  <c r="F32" i="20"/>
  <c r="G32" i="20"/>
  <c r="H32" i="20"/>
  <c r="N32" i="20"/>
  <c r="O32" i="20"/>
  <c r="I30" i="20"/>
  <c r="I17" i="20"/>
  <c r="N37" i="20"/>
  <c r="N36" i="20" s="1"/>
  <c r="H37" i="20"/>
  <c r="H36" i="20" s="1"/>
  <c r="G37" i="20"/>
  <c r="G36" i="20" s="1"/>
  <c r="F37" i="20"/>
  <c r="F36" i="20" s="1"/>
  <c r="E32" i="20" l="1"/>
  <c r="E36" i="20"/>
  <c r="E37" i="20"/>
  <c r="E65" i="5"/>
  <c r="E59" i="5"/>
  <c r="E82" i="4"/>
  <c r="K8" i="7" l="1"/>
  <c r="K9" i="7"/>
  <c r="K17" i="7" s="1"/>
  <c r="J9" i="15" s="1"/>
  <c r="K10" i="7"/>
  <c r="K13" i="7"/>
  <c r="O64" i="20"/>
  <c r="O65" i="20"/>
  <c r="O56" i="20"/>
  <c r="O50" i="20"/>
  <c r="O44" i="20"/>
  <c r="O42" i="20"/>
  <c r="O43" i="20"/>
  <c r="O31" i="20"/>
  <c r="O17" i="20" s="1"/>
  <c r="O18" i="20"/>
  <c r="O19" i="20"/>
  <c r="O10" i="20"/>
  <c r="O8" i="20"/>
  <c r="O9" i="20"/>
  <c r="O77" i="20" s="1"/>
  <c r="O19" i="6"/>
  <c r="O17" i="6"/>
  <c r="O18" i="6"/>
  <c r="O10" i="6"/>
  <c r="O8" i="6"/>
  <c r="O9" i="6"/>
  <c r="J8" i="14"/>
  <c r="J9" i="14"/>
  <c r="O125" i="5"/>
  <c r="O126" i="5"/>
  <c r="O119" i="5"/>
  <c r="O113" i="5"/>
  <c r="O112" i="5" s="1"/>
  <c r="O114" i="5"/>
  <c r="O106" i="5"/>
  <c r="O99" i="5"/>
  <c r="O97" i="5"/>
  <c r="O98" i="5"/>
  <c r="O90" i="5"/>
  <c r="O84" i="5"/>
  <c r="O78" i="5"/>
  <c r="O72" i="5"/>
  <c r="O66" i="5"/>
  <c r="O60" i="5"/>
  <c r="O54" i="5"/>
  <c r="O42" i="5"/>
  <c r="O35" i="5"/>
  <c r="O33" i="5"/>
  <c r="O34" i="5"/>
  <c r="O24" i="5"/>
  <c r="O18" i="5"/>
  <c r="O12" i="5"/>
  <c r="O8" i="5"/>
  <c r="O9" i="5"/>
  <c r="O10" i="5"/>
  <c r="O11" i="5"/>
  <c r="O26" i="6" l="1"/>
  <c r="O27" i="6"/>
  <c r="J10" i="14"/>
  <c r="K7" i="7"/>
  <c r="O138" i="5"/>
  <c r="J9" i="13" s="1"/>
  <c r="O139" i="5"/>
  <c r="J10" i="13" s="1"/>
  <c r="O140" i="5"/>
  <c r="J11" i="13" s="1"/>
  <c r="O32" i="5"/>
  <c r="O137" i="5"/>
  <c r="J8" i="13" s="1"/>
  <c r="O7" i="20"/>
  <c r="O75" i="20"/>
  <c r="J9" i="21" s="1"/>
  <c r="O66" i="20"/>
  <c r="J11" i="21"/>
  <c r="O41" i="20"/>
  <c r="O76" i="20"/>
  <c r="J10" i="21" s="1"/>
  <c r="K16" i="7"/>
  <c r="O63" i="20"/>
  <c r="O62" i="20" s="1"/>
  <c r="O30" i="20"/>
  <c r="O16" i="20"/>
  <c r="O16" i="6"/>
  <c r="O7" i="6"/>
  <c r="O124" i="5"/>
  <c r="O96" i="5"/>
  <c r="O51" i="5"/>
  <c r="O7" i="5"/>
  <c r="F8" i="5"/>
  <c r="G8" i="5"/>
  <c r="F9" i="5"/>
  <c r="G9" i="5"/>
  <c r="F10" i="5"/>
  <c r="G10" i="5"/>
  <c r="F11" i="5"/>
  <c r="G11" i="5"/>
  <c r="F12" i="5"/>
  <c r="G12" i="5"/>
  <c r="F18" i="5"/>
  <c r="G18" i="5"/>
  <c r="F24" i="5"/>
  <c r="G24" i="5"/>
  <c r="F33" i="5"/>
  <c r="G33" i="5"/>
  <c r="F34" i="5"/>
  <c r="F35" i="5"/>
  <c r="G37" i="5"/>
  <c r="F42" i="5"/>
  <c r="G42" i="5"/>
  <c r="F52" i="5"/>
  <c r="G52" i="5"/>
  <c r="F53" i="5"/>
  <c r="G53" i="5"/>
  <c r="F54" i="5"/>
  <c r="G54" i="5"/>
  <c r="F60" i="5"/>
  <c r="G60" i="5"/>
  <c r="F66" i="5"/>
  <c r="G66" i="5"/>
  <c r="F72" i="5"/>
  <c r="G72" i="5"/>
  <c r="E77" i="5"/>
  <c r="F78" i="5"/>
  <c r="G78" i="5"/>
  <c r="F84" i="5"/>
  <c r="G84" i="5"/>
  <c r="F90" i="5"/>
  <c r="G90" i="5"/>
  <c r="F96" i="5"/>
  <c r="G97" i="5"/>
  <c r="G98" i="5"/>
  <c r="F99" i="5"/>
  <c r="G99" i="5"/>
  <c r="F106" i="5"/>
  <c r="G106" i="5"/>
  <c r="F113" i="5"/>
  <c r="F112" i="5" s="1"/>
  <c r="G113" i="5"/>
  <c r="F114" i="5"/>
  <c r="G114" i="5"/>
  <c r="F119" i="5"/>
  <c r="G119" i="5"/>
  <c r="F125" i="5"/>
  <c r="G125" i="5"/>
  <c r="F126" i="5"/>
  <c r="G126" i="5"/>
  <c r="I8" i="5"/>
  <c r="N8" i="5"/>
  <c r="I9" i="5"/>
  <c r="N9" i="5"/>
  <c r="I10" i="5"/>
  <c r="N10" i="5"/>
  <c r="I11" i="5"/>
  <c r="N11" i="5"/>
  <c r="I12" i="5"/>
  <c r="N12" i="5"/>
  <c r="I18" i="5"/>
  <c r="N18" i="5"/>
  <c r="I24" i="5"/>
  <c r="N24" i="5"/>
  <c r="I33" i="5"/>
  <c r="N33" i="5"/>
  <c r="I34" i="5"/>
  <c r="N34" i="5"/>
  <c r="I35" i="5"/>
  <c r="N35" i="5"/>
  <c r="I42" i="5"/>
  <c r="N42" i="5"/>
  <c r="I54" i="5"/>
  <c r="N54" i="5"/>
  <c r="I60" i="5"/>
  <c r="N60" i="5"/>
  <c r="I66" i="5"/>
  <c r="N66" i="5"/>
  <c r="I72" i="5"/>
  <c r="N72" i="5"/>
  <c r="I78" i="5"/>
  <c r="N78" i="5"/>
  <c r="I84" i="5"/>
  <c r="N84" i="5"/>
  <c r="I90" i="5"/>
  <c r="N90" i="5"/>
  <c r="I97" i="5"/>
  <c r="N97" i="5"/>
  <c r="I98" i="5"/>
  <c r="N98" i="5"/>
  <c r="I99" i="5"/>
  <c r="N99" i="5"/>
  <c r="I106" i="5"/>
  <c r="N106" i="5"/>
  <c r="I113" i="5"/>
  <c r="I112" i="5" s="1"/>
  <c r="N113" i="5"/>
  <c r="N112" i="5" s="1"/>
  <c r="I114" i="5"/>
  <c r="N114" i="5"/>
  <c r="I119" i="5"/>
  <c r="N119" i="5"/>
  <c r="I125" i="5"/>
  <c r="N125" i="5"/>
  <c r="I126" i="5"/>
  <c r="N126" i="5"/>
  <c r="O77" i="4"/>
  <c r="O74" i="4"/>
  <c r="O66" i="4"/>
  <c r="O67" i="4"/>
  <c r="O64" i="4"/>
  <c r="O65" i="4"/>
  <c r="O57" i="4"/>
  <c r="O51" i="4"/>
  <c r="O40" i="4"/>
  <c r="O41" i="4"/>
  <c r="O42" i="4"/>
  <c r="O34" i="4"/>
  <c r="O27" i="4"/>
  <c r="O18" i="4"/>
  <c r="O12" i="4"/>
  <c r="O8" i="4"/>
  <c r="O9" i="4"/>
  <c r="O86" i="4" s="1"/>
  <c r="J10" i="12" s="1"/>
  <c r="O10" i="4"/>
  <c r="O11" i="4"/>
  <c r="O87" i="4" s="1"/>
  <c r="J11" i="12" s="1"/>
  <c r="O48" i="1"/>
  <c r="O37" i="1"/>
  <c r="O31" i="1"/>
  <c r="O25" i="1"/>
  <c r="O23" i="1"/>
  <c r="O24" i="1"/>
  <c r="O17" i="1"/>
  <c r="O11" i="1"/>
  <c r="O10" i="1"/>
  <c r="O9" i="1"/>
  <c r="O56" i="1" s="1"/>
  <c r="J9" i="11" s="1"/>
  <c r="O8" i="1"/>
  <c r="O74" i="20" l="1"/>
  <c r="I137" i="5"/>
  <c r="N139" i="5"/>
  <c r="O25" i="6"/>
  <c r="N124" i="5"/>
  <c r="G124" i="5"/>
  <c r="G51" i="5"/>
  <c r="F139" i="5"/>
  <c r="O55" i="1"/>
  <c r="J8" i="11" s="1"/>
  <c r="O84" i="4"/>
  <c r="J8" i="12" s="1"/>
  <c r="O57" i="1"/>
  <c r="J10" i="11" s="1"/>
  <c r="H26" i="10" s="1"/>
  <c r="F138" i="5"/>
  <c r="G34" i="5"/>
  <c r="G32" i="5" s="1"/>
  <c r="E37" i="5"/>
  <c r="G96" i="5"/>
  <c r="G35" i="5"/>
  <c r="F140" i="5"/>
  <c r="N7" i="5"/>
  <c r="O39" i="4"/>
  <c r="O85" i="4"/>
  <c r="J9" i="12" s="1"/>
  <c r="H24" i="10" s="1"/>
  <c r="H25" i="10"/>
  <c r="N140" i="5"/>
  <c r="O136" i="5"/>
  <c r="N137" i="5"/>
  <c r="I138" i="5"/>
  <c r="K15" i="7"/>
  <c r="J8" i="15"/>
  <c r="J10" i="15" s="1"/>
  <c r="I32" i="5"/>
  <c r="G7" i="5"/>
  <c r="I139" i="5"/>
  <c r="N96" i="5"/>
  <c r="N51" i="5"/>
  <c r="N32" i="5"/>
  <c r="G137" i="5"/>
  <c r="F32" i="5"/>
  <c r="I140" i="5"/>
  <c r="I96" i="5"/>
  <c r="I51" i="5"/>
  <c r="I7" i="5"/>
  <c r="G139" i="5"/>
  <c r="F7" i="5"/>
  <c r="I124" i="5"/>
  <c r="F124" i="5"/>
  <c r="N138" i="5"/>
  <c r="G138" i="5"/>
  <c r="F137" i="5"/>
  <c r="F51" i="5"/>
  <c r="J12" i="13"/>
  <c r="O63" i="4"/>
  <c r="O7" i="4"/>
  <c r="O22" i="1"/>
  <c r="O7" i="1"/>
  <c r="G140" i="5" l="1"/>
  <c r="G136" i="5" s="1"/>
  <c r="O54" i="1"/>
  <c r="O83" i="4"/>
  <c r="J11" i="11"/>
  <c r="J12" i="12"/>
  <c r="N136" i="5"/>
  <c r="J8" i="21"/>
  <c r="O73" i="20"/>
  <c r="I136" i="5"/>
  <c r="F136" i="5"/>
  <c r="J12" i="21" l="1"/>
  <c r="H23" i="10"/>
  <c r="H27" i="10" s="1"/>
  <c r="B83" i="10" s="1"/>
  <c r="N56" i="20" l="1"/>
  <c r="I56" i="20"/>
  <c r="H56" i="20"/>
  <c r="G56" i="20"/>
  <c r="F56" i="20"/>
  <c r="E56" i="20" l="1"/>
  <c r="H66" i="20"/>
  <c r="E30" i="1"/>
  <c r="E52" i="5" l="1"/>
  <c r="H78" i="5" l="1"/>
  <c r="E78" i="5" s="1"/>
  <c r="H98" i="5" l="1"/>
  <c r="E98" i="5" s="1"/>
  <c r="H34" i="5"/>
  <c r="E34" i="5" s="1"/>
  <c r="N67" i="4"/>
  <c r="I67" i="4"/>
  <c r="H67" i="4"/>
  <c r="G67" i="4"/>
  <c r="F67" i="4"/>
  <c r="I66" i="4"/>
  <c r="N66" i="4"/>
  <c r="H66" i="4"/>
  <c r="F48" i="1"/>
  <c r="G48" i="1"/>
  <c r="F43" i="1"/>
  <c r="N43" i="1"/>
  <c r="I43" i="1"/>
  <c r="H43" i="1"/>
  <c r="G43" i="1"/>
  <c r="E43" i="1" l="1"/>
  <c r="E67" i="4"/>
  <c r="E66" i="4"/>
  <c r="H53" i="5"/>
  <c r="E53" i="5" s="1"/>
  <c r="G12" i="20" l="1"/>
  <c r="E12" i="20" s="1"/>
  <c r="H54" i="5" l="1"/>
  <c r="E54" i="5" s="1"/>
  <c r="G43" i="20"/>
  <c r="N50" i="20"/>
  <c r="I50" i="20"/>
  <c r="H50" i="20"/>
  <c r="G50" i="20"/>
  <c r="F50" i="20"/>
  <c r="E50" i="20" l="1"/>
  <c r="I18" i="20"/>
  <c r="F64" i="4"/>
  <c r="G64" i="4"/>
  <c r="H64" i="4"/>
  <c r="I64" i="4"/>
  <c r="N64" i="4"/>
  <c r="F65" i="4"/>
  <c r="G65" i="4"/>
  <c r="H65" i="4"/>
  <c r="I65" i="4"/>
  <c r="N65" i="4"/>
  <c r="H90" i="5"/>
  <c r="E90" i="5" s="1"/>
  <c r="H84" i="5"/>
  <c r="E84" i="5" s="1"/>
  <c r="N63" i="4" l="1"/>
  <c r="E64" i="4"/>
  <c r="F63" i="4"/>
  <c r="E65" i="4"/>
  <c r="G63" i="4"/>
  <c r="I63" i="4"/>
  <c r="H63" i="4"/>
  <c r="E63" i="4" l="1"/>
  <c r="I76" i="20"/>
  <c r="H76" i="20"/>
  <c r="G10" i="21" s="1"/>
  <c r="G76" i="20"/>
  <c r="F10" i="21" s="1"/>
  <c r="F76" i="20"/>
  <c r="E10" i="21" s="1"/>
  <c r="H10" i="21" l="1"/>
  <c r="I64" i="20"/>
  <c r="I65" i="20"/>
  <c r="H64" i="20"/>
  <c r="H65" i="20"/>
  <c r="G64" i="20"/>
  <c r="G65" i="20"/>
  <c r="F64" i="20"/>
  <c r="F65" i="20"/>
  <c r="I63" i="20"/>
  <c r="H63" i="20"/>
  <c r="G63" i="20"/>
  <c r="F63" i="20"/>
  <c r="N64" i="20"/>
  <c r="N63" i="20"/>
  <c r="I66" i="20"/>
  <c r="G66" i="20"/>
  <c r="F66" i="20"/>
  <c r="I16" i="20"/>
  <c r="N18" i="20"/>
  <c r="H18" i="20"/>
  <c r="H75" i="20" s="1"/>
  <c r="G18" i="20"/>
  <c r="F18" i="20"/>
  <c r="N31" i="20"/>
  <c r="N17" i="20" s="1"/>
  <c r="H31" i="20"/>
  <c r="H30" i="20" s="1"/>
  <c r="G31" i="20"/>
  <c r="G30" i="20" s="1"/>
  <c r="F31" i="20"/>
  <c r="F30" i="20" l="1"/>
  <c r="E31" i="20"/>
  <c r="F16" i="20"/>
  <c r="E18" i="20"/>
  <c r="E63" i="20"/>
  <c r="E64" i="20"/>
  <c r="I75" i="20"/>
  <c r="H62" i="20"/>
  <c r="I62" i="20"/>
  <c r="N65" i="20"/>
  <c r="N62" i="20" s="1"/>
  <c r="F62" i="20"/>
  <c r="N66" i="20"/>
  <c r="E66" i="20" s="1"/>
  <c r="N76" i="20"/>
  <c r="E76" i="20" s="1"/>
  <c r="N30" i="20"/>
  <c r="N16" i="20"/>
  <c r="G62" i="20"/>
  <c r="E65" i="20" l="1"/>
  <c r="E30" i="20"/>
  <c r="E62" i="20"/>
  <c r="I10" i="21"/>
  <c r="D10" i="21" s="1"/>
  <c r="H76" i="4" l="1"/>
  <c r="E76" i="4" s="1"/>
  <c r="H75" i="4"/>
  <c r="N77" i="4"/>
  <c r="I77" i="4"/>
  <c r="H77" i="4"/>
  <c r="N74" i="4"/>
  <c r="I74" i="4"/>
  <c r="G74" i="4"/>
  <c r="F74" i="4"/>
  <c r="H74" i="4" l="1"/>
  <c r="E74" i="4" s="1"/>
  <c r="E75" i="4"/>
  <c r="E77" i="4"/>
  <c r="I41" i="4"/>
  <c r="N41" i="4"/>
  <c r="N40" i="4"/>
  <c r="I40" i="4"/>
  <c r="H41" i="4"/>
  <c r="H40" i="4"/>
  <c r="H84" i="4" s="1"/>
  <c r="N57" i="4"/>
  <c r="I57" i="4"/>
  <c r="H57" i="4"/>
  <c r="G57" i="4"/>
  <c r="F57" i="4"/>
  <c r="I85" i="4"/>
  <c r="N23" i="1"/>
  <c r="I23" i="1"/>
  <c r="H23" i="1"/>
  <c r="H31" i="1"/>
  <c r="E53" i="1"/>
  <c r="N48" i="1"/>
  <c r="I48" i="1"/>
  <c r="H48" i="1"/>
  <c r="E57" i="4" l="1"/>
  <c r="H85" i="4"/>
  <c r="E48" i="1"/>
  <c r="J10" i="7"/>
  <c r="I10" i="7"/>
  <c r="F23" i="1" l="1"/>
  <c r="H9" i="4" l="1"/>
  <c r="H86" i="4" s="1"/>
  <c r="E42" i="1" l="1"/>
  <c r="H10" i="7" l="1"/>
  <c r="E10" i="7" s="1"/>
  <c r="J13" i="7"/>
  <c r="I13" i="7"/>
  <c r="H13" i="7"/>
  <c r="N44" i="20"/>
  <c r="I44" i="20"/>
  <c r="H44" i="20"/>
  <c r="G44" i="20"/>
  <c r="F44" i="20"/>
  <c r="N43" i="20"/>
  <c r="F43" i="20"/>
  <c r="N42" i="20"/>
  <c r="I42" i="20"/>
  <c r="H42" i="20"/>
  <c r="G42" i="20"/>
  <c r="F42" i="20"/>
  <c r="E42" i="20" l="1"/>
  <c r="F75" i="20"/>
  <c r="E9" i="21" s="1"/>
  <c r="E43" i="20"/>
  <c r="E44" i="20"/>
  <c r="F41" i="20"/>
  <c r="N75" i="20"/>
  <c r="N41" i="20"/>
  <c r="G9" i="21"/>
  <c r="I41" i="20"/>
  <c r="H41" i="20"/>
  <c r="G41" i="20"/>
  <c r="G75" i="20"/>
  <c r="F9" i="21" s="1"/>
  <c r="E41" i="20" l="1"/>
  <c r="I9" i="21"/>
  <c r="E75" i="20"/>
  <c r="H9" i="21"/>
  <c r="N19" i="6"/>
  <c r="I19" i="6"/>
  <c r="H19" i="6"/>
  <c r="G19" i="6"/>
  <c r="F19" i="6"/>
  <c r="N18" i="6"/>
  <c r="I18" i="6"/>
  <c r="H18" i="6"/>
  <c r="G18" i="6"/>
  <c r="F18" i="6"/>
  <c r="N17" i="6"/>
  <c r="I17" i="6"/>
  <c r="I16" i="6" s="1"/>
  <c r="H17" i="6"/>
  <c r="G17" i="6"/>
  <c r="F17" i="6"/>
  <c r="D9" i="21" l="1"/>
  <c r="N16" i="6"/>
  <c r="E18" i="6"/>
  <c r="E17" i="6"/>
  <c r="E19" i="6"/>
  <c r="G16" i="6"/>
  <c r="F16" i="6"/>
  <c r="H16" i="6"/>
  <c r="E16" i="6" l="1"/>
  <c r="H97" i="5"/>
  <c r="E97" i="5" s="1"/>
  <c r="I11" i="1"/>
  <c r="N11" i="1"/>
  <c r="H11" i="1"/>
  <c r="G11" i="1"/>
  <c r="G13" i="7"/>
  <c r="E13" i="7" s="1"/>
  <c r="E11" i="1" l="1"/>
  <c r="H106" i="5"/>
  <c r="E106" i="5" s="1"/>
  <c r="H66" i="5"/>
  <c r="E66" i="5" s="1"/>
  <c r="G19" i="20"/>
  <c r="H113" i="5" l="1"/>
  <c r="E113" i="5" s="1"/>
  <c r="H119" i="5"/>
  <c r="E119" i="5" s="1"/>
  <c r="G40" i="4" l="1"/>
  <c r="I42" i="4"/>
  <c r="N42" i="4"/>
  <c r="H42" i="4"/>
  <c r="G42" i="4"/>
  <c r="E42" i="4" l="1"/>
  <c r="F8" i="7"/>
  <c r="F16" i="7" s="1"/>
  <c r="I9" i="7"/>
  <c r="I17" i="7" s="1"/>
  <c r="H9" i="15" s="1"/>
  <c r="J9" i="7"/>
  <c r="J17" i="7" s="1"/>
  <c r="I9" i="15" s="1"/>
  <c r="H9" i="7"/>
  <c r="H17" i="7" s="1"/>
  <c r="G9" i="15" s="1"/>
  <c r="G9" i="7"/>
  <c r="G17" i="7" s="1"/>
  <c r="F9" i="15" s="1"/>
  <c r="F9" i="7"/>
  <c r="F17" i="7" l="1"/>
  <c r="E17" i="7" s="1"/>
  <c r="E9" i="7"/>
  <c r="F7" i="7"/>
  <c r="F15" i="7" l="1"/>
  <c r="E9" i="15"/>
  <c r="D9" i="15" s="1"/>
  <c r="F41" i="4"/>
  <c r="F40" i="4"/>
  <c r="E40" i="4" s="1"/>
  <c r="G27" i="4" l="1"/>
  <c r="G23" i="1"/>
  <c r="E23" i="1" s="1"/>
  <c r="I19" i="20"/>
  <c r="N19" i="20"/>
  <c r="H24" i="5" l="1"/>
  <c r="E24" i="5" s="1"/>
  <c r="E8" i="13" l="1"/>
  <c r="F11" i="4"/>
  <c r="I11" i="4"/>
  <c r="N11" i="4"/>
  <c r="H11" i="4"/>
  <c r="G11" i="4"/>
  <c r="G12" i="4"/>
  <c r="E11" i="4" l="1"/>
  <c r="I37" i="1"/>
  <c r="N37" i="1"/>
  <c r="H37" i="1"/>
  <c r="G37" i="1"/>
  <c r="I31" i="1"/>
  <c r="N31" i="1"/>
  <c r="G31" i="1"/>
  <c r="I25" i="1"/>
  <c r="N25" i="1"/>
  <c r="H25" i="1"/>
  <c r="G25" i="1"/>
  <c r="E37" i="1" l="1"/>
  <c r="E31" i="1"/>
  <c r="E25" i="1"/>
  <c r="H96" i="5"/>
  <c r="E96" i="5" s="1"/>
  <c r="H99" i="5" l="1"/>
  <c r="E99" i="5" s="1"/>
  <c r="H25" i="20" l="1"/>
  <c r="I25" i="20"/>
  <c r="N25" i="20"/>
  <c r="F25" i="20"/>
  <c r="G17" i="20"/>
  <c r="G16" i="20" l="1"/>
  <c r="H17" i="20"/>
  <c r="H16" i="20" s="1"/>
  <c r="G25" i="20"/>
  <c r="E25" i="20" s="1"/>
  <c r="E17" i="20" l="1"/>
  <c r="E16" i="20"/>
  <c r="H19" i="20"/>
  <c r="F19" i="20"/>
  <c r="E19" i="20" l="1"/>
  <c r="I51" i="4"/>
  <c r="N51" i="4"/>
  <c r="F51" i="4"/>
  <c r="F39" i="4"/>
  <c r="G41" i="4" l="1"/>
  <c r="E41" i="4" s="1"/>
  <c r="H39" i="4"/>
  <c r="H51" i="4"/>
  <c r="N39" i="4"/>
  <c r="I39" i="4"/>
  <c r="G51" i="4"/>
  <c r="E51" i="4" l="1"/>
  <c r="G39" i="4"/>
  <c r="E39" i="4" s="1"/>
  <c r="H9" i="1" l="1"/>
  <c r="I9" i="1"/>
  <c r="I56" i="1" s="1"/>
  <c r="H9" i="11" s="1"/>
  <c r="N9" i="1"/>
  <c r="G9" i="1"/>
  <c r="F9" i="1"/>
  <c r="F56" i="1" s="1"/>
  <c r="E9" i="11" s="1"/>
  <c r="N34" i="4"/>
  <c r="I34" i="4"/>
  <c r="H34" i="4"/>
  <c r="G34" i="4"/>
  <c r="F34" i="4"/>
  <c r="F17" i="1"/>
  <c r="N17" i="1"/>
  <c r="I17" i="1"/>
  <c r="H17" i="1"/>
  <c r="G17" i="1"/>
  <c r="E17" i="1" l="1"/>
  <c r="E34" i="4"/>
  <c r="H56" i="1"/>
  <c r="E9" i="1"/>
  <c r="G56" i="1"/>
  <c r="F9" i="11" s="1"/>
  <c r="N56" i="1"/>
  <c r="I9" i="11" s="1"/>
  <c r="G9" i="11" l="1"/>
  <c r="D9" i="11" s="1"/>
  <c r="E56" i="1"/>
  <c r="H112" i="5"/>
  <c r="E112" i="5" s="1"/>
  <c r="H114" i="5"/>
  <c r="E114" i="5" s="1"/>
  <c r="F9" i="20" l="1"/>
  <c r="F77" i="20" l="1"/>
  <c r="E11" i="21" s="1"/>
  <c r="I9" i="20"/>
  <c r="I77" i="20" s="1"/>
  <c r="N9" i="20"/>
  <c r="N77" i="20" s="1"/>
  <c r="I8" i="20"/>
  <c r="N8" i="20"/>
  <c r="N74" i="20" s="1"/>
  <c r="I74" i="20" l="1"/>
  <c r="N73" i="20"/>
  <c r="I11" i="21"/>
  <c r="H11" i="21"/>
  <c r="H8" i="20"/>
  <c r="H74" i="20" s="1"/>
  <c r="G8" i="20"/>
  <c r="G74" i="20" s="1"/>
  <c r="F8" i="20"/>
  <c r="F74" i="20" s="1"/>
  <c r="F73" i="20" s="1"/>
  <c r="H9" i="20"/>
  <c r="G9" i="20"/>
  <c r="G77" i="20" s="1"/>
  <c r="F11" i="21" s="1"/>
  <c r="N10" i="20"/>
  <c r="N7" i="20"/>
  <c r="I8" i="21"/>
  <c r="I7" i="20"/>
  <c r="I10" i="20"/>
  <c r="F10" i="20"/>
  <c r="H77" i="20" l="1"/>
  <c r="E77" i="20" s="1"/>
  <c r="E9" i="20"/>
  <c r="E8" i="20"/>
  <c r="E74" i="20"/>
  <c r="H8" i="21"/>
  <c r="H12" i="21" s="1"/>
  <c r="I73" i="20"/>
  <c r="I12" i="21"/>
  <c r="G73" i="20"/>
  <c r="H73" i="20"/>
  <c r="G7" i="20"/>
  <c r="F8" i="21"/>
  <c r="F12" i="21" s="1"/>
  <c r="G10" i="20"/>
  <c r="E8" i="21"/>
  <c r="F7" i="20"/>
  <c r="H7" i="20"/>
  <c r="H10" i="20"/>
  <c r="G8" i="21"/>
  <c r="E21" i="19"/>
  <c r="E10" i="20" l="1"/>
  <c r="G11" i="21"/>
  <c r="D11" i="21" s="1"/>
  <c r="E7" i="20"/>
  <c r="E73" i="20"/>
  <c r="E12" i="21"/>
  <c r="D8" i="21"/>
  <c r="G12" i="21" l="1"/>
  <c r="D12" i="21" s="1"/>
  <c r="H72" i="5"/>
  <c r="E72" i="5" s="1"/>
  <c r="H126" i="5"/>
  <c r="E126" i="5" s="1"/>
  <c r="H125" i="5"/>
  <c r="E125" i="5" s="1"/>
  <c r="G9" i="4" l="1"/>
  <c r="G86" i="4" s="1"/>
  <c r="G10" i="4"/>
  <c r="F10" i="4" l="1"/>
  <c r="F85" i="4" s="1"/>
  <c r="J8" i="7" l="1"/>
  <c r="I9" i="6"/>
  <c r="I27" i="6" s="1"/>
  <c r="N9" i="6"/>
  <c r="N27" i="6" s="1"/>
  <c r="H8" i="6"/>
  <c r="H26" i="6" s="1"/>
  <c r="N8" i="6"/>
  <c r="N26" i="6" s="1"/>
  <c r="G8" i="6"/>
  <c r="G26" i="6" s="1"/>
  <c r="F8" i="6"/>
  <c r="F9" i="6"/>
  <c r="H9" i="5"/>
  <c r="E9" i="5" s="1"/>
  <c r="H10" i="5"/>
  <c r="E10" i="5" s="1"/>
  <c r="F27" i="6" l="1"/>
  <c r="E9" i="14" s="1"/>
  <c r="F26" i="6"/>
  <c r="H138" i="5"/>
  <c r="E138" i="5" s="1"/>
  <c r="H139" i="5"/>
  <c r="E139" i="5" s="1"/>
  <c r="J16" i="7"/>
  <c r="J15" i="7" s="1"/>
  <c r="J7" i="7"/>
  <c r="G8" i="14"/>
  <c r="N25" i="6"/>
  <c r="I8" i="7"/>
  <c r="F10" i="13"/>
  <c r="H9" i="13"/>
  <c r="I10" i="13"/>
  <c r="E9" i="13"/>
  <c r="H10" i="13"/>
  <c r="G10" i="6"/>
  <c r="F8" i="14"/>
  <c r="I8" i="14"/>
  <c r="H9" i="14"/>
  <c r="F9" i="13"/>
  <c r="I9" i="13"/>
  <c r="H8" i="7"/>
  <c r="G8" i="7"/>
  <c r="H33" i="5"/>
  <c r="E33" i="5" s="1"/>
  <c r="H42" i="5"/>
  <c r="E42" i="5" s="1"/>
  <c r="G9" i="6"/>
  <c r="G27" i="6" s="1"/>
  <c r="F7" i="6"/>
  <c r="I10" i="6"/>
  <c r="I8" i="6"/>
  <c r="I26" i="6" s="1"/>
  <c r="H9" i="6"/>
  <c r="H27" i="6" s="1"/>
  <c r="H10" i="6"/>
  <c r="F10" i="6"/>
  <c r="N10" i="6"/>
  <c r="N7" i="6"/>
  <c r="H60" i="5"/>
  <c r="E60" i="5" s="1"/>
  <c r="H124" i="5"/>
  <c r="E124" i="5" s="1"/>
  <c r="G9" i="13" l="1"/>
  <c r="D9" i="13" s="1"/>
  <c r="E27" i="6"/>
  <c r="E9" i="6"/>
  <c r="E8" i="6"/>
  <c r="E10" i="6"/>
  <c r="E26" i="6"/>
  <c r="E8" i="7"/>
  <c r="H32" i="5"/>
  <c r="E32" i="5" s="1"/>
  <c r="G10" i="13"/>
  <c r="H16" i="7"/>
  <c r="H7" i="7"/>
  <c r="I8" i="15"/>
  <c r="I10" i="15" s="1"/>
  <c r="I16" i="7"/>
  <c r="H8" i="15" s="1"/>
  <c r="H10" i="15" s="1"/>
  <c r="I7" i="7"/>
  <c r="I25" i="6"/>
  <c r="G16" i="7"/>
  <c r="G15" i="7" s="1"/>
  <c r="G7" i="7"/>
  <c r="H25" i="6"/>
  <c r="I9" i="14"/>
  <c r="I10" i="14" s="1"/>
  <c r="F25" i="6"/>
  <c r="E8" i="14"/>
  <c r="E10" i="14" s="1"/>
  <c r="F8" i="13"/>
  <c r="E10" i="13"/>
  <c r="H7" i="6"/>
  <c r="I7" i="6"/>
  <c r="G7" i="6"/>
  <c r="G9" i="14"/>
  <c r="G10" i="14" s="1"/>
  <c r="H51" i="5"/>
  <c r="E51" i="5" s="1"/>
  <c r="E8" i="15"/>
  <c r="E10" i="15" s="1"/>
  <c r="E7" i="6" l="1"/>
  <c r="D10" i="13"/>
  <c r="E7" i="7"/>
  <c r="H15" i="7"/>
  <c r="E16" i="7"/>
  <c r="F8" i="15"/>
  <c r="F10" i="15" s="1"/>
  <c r="I15" i="7"/>
  <c r="G8" i="15"/>
  <c r="G25" i="6"/>
  <c r="E25" i="6" s="1"/>
  <c r="F9" i="14"/>
  <c r="F10" i="14" s="1"/>
  <c r="H8" i="14"/>
  <c r="E15" i="7" l="1"/>
  <c r="G10" i="15"/>
  <c r="D10" i="15" s="1"/>
  <c r="D8" i="15"/>
  <c r="D9" i="14"/>
  <c r="H10" i="14"/>
  <c r="D10" i="14" s="1"/>
  <c r="D8" i="14"/>
  <c r="H35" i="5" l="1"/>
  <c r="E35" i="5" s="1"/>
  <c r="H18" i="5"/>
  <c r="E18" i="5" s="1"/>
  <c r="H11" i="5" l="1"/>
  <c r="E11" i="5" s="1"/>
  <c r="H8" i="5"/>
  <c r="E8" i="5" s="1"/>
  <c r="H137" i="5" l="1"/>
  <c r="E137" i="5" s="1"/>
  <c r="H140" i="5"/>
  <c r="E140" i="5" s="1"/>
  <c r="E11" i="13"/>
  <c r="I8" i="13"/>
  <c r="I11" i="13"/>
  <c r="H11" i="13"/>
  <c r="H12" i="5"/>
  <c r="E12" i="5" s="1"/>
  <c r="H7" i="5"/>
  <c r="E7" i="5" s="1"/>
  <c r="F9" i="4"/>
  <c r="F86" i="4" s="1"/>
  <c r="G11" i="13" l="1"/>
  <c r="G8" i="13"/>
  <c r="H8" i="13"/>
  <c r="H136" i="5"/>
  <c r="E136" i="5" s="1"/>
  <c r="I12" i="13"/>
  <c r="F11" i="13"/>
  <c r="F12" i="13" s="1"/>
  <c r="H87" i="4"/>
  <c r="G87" i="4"/>
  <c r="F11" i="12" s="1"/>
  <c r="F87" i="4"/>
  <c r="I9" i="4"/>
  <c r="N9" i="4"/>
  <c r="N86" i="4" s="1"/>
  <c r="F27" i="4"/>
  <c r="I12" i="4"/>
  <c r="D8" i="13" l="1"/>
  <c r="G12" i="13"/>
  <c r="G11" i="12"/>
  <c r="I86" i="4"/>
  <c r="E86" i="4" s="1"/>
  <c r="E9" i="4"/>
  <c r="D11" i="13"/>
  <c r="G85" i="4"/>
  <c r="F9" i="12" s="1"/>
  <c r="D24" i="10" s="1"/>
  <c r="E10" i="12"/>
  <c r="N10" i="4"/>
  <c r="H12" i="13"/>
  <c r="F10" i="12"/>
  <c r="D25" i="10" s="1"/>
  <c r="G10" i="12"/>
  <c r="E25" i="10" s="1"/>
  <c r="F12" i="4"/>
  <c r="H27" i="4"/>
  <c r="N8" i="4"/>
  <c r="N12" i="4"/>
  <c r="I84" i="4"/>
  <c r="N87" i="4"/>
  <c r="I11" i="12" s="1"/>
  <c r="I87" i="4"/>
  <c r="H11" i="12" s="1"/>
  <c r="H12" i="4"/>
  <c r="E11" i="12"/>
  <c r="E12" i="13"/>
  <c r="N27" i="4"/>
  <c r="I27" i="4"/>
  <c r="G8" i="4"/>
  <c r="G84" i="4" s="1"/>
  <c r="F8" i="4"/>
  <c r="E87" i="4" l="1"/>
  <c r="E12" i="4"/>
  <c r="N85" i="4"/>
  <c r="E85" i="4" s="1"/>
  <c r="E10" i="4"/>
  <c r="E27" i="4"/>
  <c r="N84" i="4"/>
  <c r="I8" i="12" s="1"/>
  <c r="E8" i="4"/>
  <c r="D12" i="13"/>
  <c r="D11" i="12"/>
  <c r="C25" i="10"/>
  <c r="F84" i="4"/>
  <c r="F83" i="4" s="1"/>
  <c r="G9" i="12"/>
  <c r="E24" i="10" s="1"/>
  <c r="N7" i="4"/>
  <c r="H8" i="12"/>
  <c r="G8" i="12"/>
  <c r="H9" i="12"/>
  <c r="F24" i="10" s="1"/>
  <c r="I10" i="12"/>
  <c r="G25" i="10" s="1"/>
  <c r="I7" i="4"/>
  <c r="H10" i="12"/>
  <c r="F25" i="10" s="1"/>
  <c r="G7" i="4"/>
  <c r="F7" i="4"/>
  <c r="H7" i="4"/>
  <c r="E9" i="12"/>
  <c r="I18" i="4"/>
  <c r="N18" i="4"/>
  <c r="H18" i="4"/>
  <c r="G18" i="4"/>
  <c r="E8" i="12" l="1"/>
  <c r="E12" i="12" s="1"/>
  <c r="I9" i="12"/>
  <c r="G24" i="10" s="1"/>
  <c r="E84" i="4"/>
  <c r="E7" i="4"/>
  <c r="B25" i="10"/>
  <c r="C24" i="10"/>
  <c r="D10" i="12"/>
  <c r="G12" i="12"/>
  <c r="H83" i="4"/>
  <c r="H12" i="12"/>
  <c r="N83" i="4"/>
  <c r="I83" i="4"/>
  <c r="F8" i="12"/>
  <c r="G83" i="4"/>
  <c r="F18" i="4"/>
  <c r="E18" i="4" s="1"/>
  <c r="B24" i="10" l="1"/>
  <c r="I12" i="12"/>
  <c r="D8" i="12"/>
  <c r="D9" i="12"/>
  <c r="E83" i="4"/>
  <c r="F12" i="12"/>
  <c r="D12" i="12" s="1"/>
  <c r="H24" i="1" l="1"/>
  <c r="I24" i="1"/>
  <c r="N24" i="1"/>
  <c r="G24" i="1"/>
  <c r="F24" i="1"/>
  <c r="E24" i="1" l="1"/>
  <c r="F22" i="1"/>
  <c r="G22" i="1"/>
  <c r="I22" i="1"/>
  <c r="N22" i="1"/>
  <c r="H22" i="1"/>
  <c r="F10" i="1"/>
  <c r="F57" i="1" s="1"/>
  <c r="G10" i="1"/>
  <c r="G57" i="1" s="1"/>
  <c r="F10" i="11" s="1"/>
  <c r="D26" i="10" s="1"/>
  <c r="H10" i="1"/>
  <c r="I10" i="1"/>
  <c r="I57" i="1" s="1"/>
  <c r="H10" i="11" s="1"/>
  <c r="F26" i="10" s="1"/>
  <c r="N10" i="1"/>
  <c r="N57" i="1" s="1"/>
  <c r="I10" i="11" s="1"/>
  <c r="G26" i="10" s="1"/>
  <c r="H57" i="1" l="1"/>
  <c r="E10" i="1"/>
  <c r="E22" i="1"/>
  <c r="E10" i="11"/>
  <c r="G10" i="11" l="1"/>
  <c r="E57" i="1"/>
  <c r="C26" i="10"/>
  <c r="E26" i="10" l="1"/>
  <c r="B26" i="10" s="1"/>
  <c r="D10" i="11"/>
  <c r="G8" i="1"/>
  <c r="G55" i="1" s="1"/>
  <c r="N8" i="1"/>
  <c r="I8" i="1"/>
  <c r="F8" i="1"/>
  <c r="F55" i="1" s="1"/>
  <c r="F54" i="1" s="1"/>
  <c r="H8" i="1"/>
  <c r="H7" i="1" s="1"/>
  <c r="N7" i="1" l="1"/>
  <c r="N55" i="1"/>
  <c r="E8" i="1"/>
  <c r="I55" i="1"/>
  <c r="I7" i="1"/>
  <c r="G7" i="1"/>
  <c r="G54" i="1"/>
  <c r="F7" i="1"/>
  <c r="H55" i="1"/>
  <c r="E7" i="1" l="1"/>
  <c r="E55" i="1"/>
  <c r="N54" i="1"/>
  <c r="I8" i="11"/>
  <c r="I54" i="1"/>
  <c r="H8" i="11"/>
  <c r="H54" i="1"/>
  <c r="G8" i="11"/>
  <c r="E8" i="11"/>
  <c r="C23" i="10" s="1"/>
  <c r="F8" i="11"/>
  <c r="D23" i="10" s="1"/>
  <c r="D8" i="11" l="1"/>
  <c r="E54" i="1"/>
  <c r="C27" i="10"/>
  <c r="B78" i="10" s="1"/>
  <c r="E11" i="11"/>
  <c r="E23" i="10"/>
  <c r="E27" i="10" s="1"/>
  <c r="B80" i="10" s="1"/>
  <c r="G11" i="11"/>
  <c r="F23" i="10"/>
  <c r="F27" i="10" s="1"/>
  <c r="B81" i="10" s="1"/>
  <c r="H11" i="11"/>
  <c r="D27" i="10"/>
  <c r="B79" i="10" s="1"/>
  <c r="F11" i="11"/>
  <c r="G23" i="10"/>
  <c r="G27" i="10" s="1"/>
  <c r="B82" i="10" s="1"/>
  <c r="I11" i="11"/>
  <c r="D11" i="11" l="1"/>
  <c r="B23" i="10"/>
  <c r="B27" i="10"/>
  <c r="F76" i="10" s="1"/>
</calcChain>
</file>

<file path=xl/sharedStrings.xml><?xml version="1.0" encoding="utf-8"?>
<sst xmlns="http://schemas.openxmlformats.org/spreadsheetml/2006/main" count="2162" uniqueCount="499">
  <si>
    <t>№ п/п</t>
  </si>
  <si>
    <t>Мероприятие подпрограммы</t>
  </si>
  <si>
    <t>Всего (тыс.руб.)</t>
  </si>
  <si>
    <t>Объем финансирования по годам (тыс.руб.)</t>
  </si>
  <si>
    <t>2023 год</t>
  </si>
  <si>
    <t>2024 год</t>
  </si>
  <si>
    <t>2025 год</t>
  </si>
  <si>
    <t>2026 год</t>
  </si>
  <si>
    <t>2027 год</t>
  </si>
  <si>
    <t>Итого</t>
  </si>
  <si>
    <t>Внебюджетные средства</t>
  </si>
  <si>
    <t>Мероприятие 01.01 Расходы на обеспечение деятельности (оказание услуг) муниципальных учреждений – музеи, галереи</t>
  </si>
  <si>
    <t>х</t>
  </si>
  <si>
    <t xml:space="preserve">Всего </t>
  </si>
  <si>
    <t>В том числе по кварталам:</t>
  </si>
  <si>
    <t xml:space="preserve">2024 год </t>
  </si>
  <si>
    <t>I</t>
  </si>
  <si>
    <t>II</t>
  </si>
  <si>
    <t>III</t>
  </si>
  <si>
    <t>IV</t>
  </si>
  <si>
    <t>Мероприятие 03.03 Приобретение фондового, реставрационного и экспозиционного оборудования</t>
  </si>
  <si>
    <t>Итого по подпрограмме</t>
  </si>
  <si>
    <t>Сроки исполнения, годы</t>
  </si>
  <si>
    <t>Источник финансирования</t>
  </si>
  <si>
    <t>Ответственный за выполнение мероприятия</t>
  </si>
  <si>
    <t>1.1.</t>
  </si>
  <si>
    <t>2.3.</t>
  </si>
  <si>
    <t>Средства бюджетов городского округа Щёлково</t>
  </si>
  <si>
    <t>Основное мероприятие 01. Обеспечение выполнения функций муниципальных музеев</t>
  </si>
  <si>
    <t>Средства бюджета Московской области</t>
  </si>
  <si>
    <t>Средства бюджета городского округа Щёлково</t>
  </si>
  <si>
    <t>МБУК ГОЩ «ЩЦБ»</t>
  </si>
  <si>
    <t>3.</t>
  </si>
  <si>
    <t>Основное мероприятие 01. Организация библиотечного обслуживания населения муниципальными библиотеками Московской области</t>
  </si>
  <si>
    <t>1.2.</t>
  </si>
  <si>
    <t>1.3.</t>
  </si>
  <si>
    <t xml:space="preserve">Мероприятие 01.03. Государственная поддержка отрасли культуры (модернизация библиотек в части комплектования книжных фондов муниципальных общедоступных библиотек) </t>
  </si>
  <si>
    <t>Основное мероприятие А1. Федеральный проект «Культурная среда»</t>
  </si>
  <si>
    <t xml:space="preserve">Мероприятие А1.01. Создание модельных муниципальных библиотек
</t>
  </si>
  <si>
    <t>МАУК ГОЩ «Театрально-концертный центр «Щёлковский театр»</t>
  </si>
  <si>
    <t xml:space="preserve">Мероприятие 01.04 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
</t>
  </si>
  <si>
    <t>1.4.</t>
  </si>
  <si>
    <t>4.1.</t>
  </si>
  <si>
    <t>Основное мероприятие 04.Обеспечение функций культурно-досуговых учреждений</t>
  </si>
  <si>
    <t>4.</t>
  </si>
  <si>
    <t>МБУК ГОЩ «Медвежье-Озерская централизованная клубная система»</t>
  </si>
  <si>
    <t>4.2.</t>
  </si>
  <si>
    <t>5.</t>
  </si>
  <si>
    <t>5.1.</t>
  </si>
  <si>
    <t xml:space="preserve">Мероприятие 05.04. Проведение капитального ремонта, текущего ремонта и благоустройство территорий культурно-досуговых учреждений культуры
</t>
  </si>
  <si>
    <t>Основное мероприятие 01. Создание доступной среды</t>
  </si>
  <si>
    <t xml:space="preserve">Основное мероприятие 01.
Создание условий для реализации полномочий органов местного самоуправления
</t>
  </si>
  <si>
    <t>Мероприятие 01.01. Обеспечение деятельности муниципальных органов - учреждения в сфере культуры</t>
  </si>
  <si>
    <t>Мероприятие 01.02. Мероприятия в сфере культуры</t>
  </si>
  <si>
    <t>Комитет по культуре и туризму Администрации городского округа Щёлково</t>
  </si>
  <si>
    <t>Утверждена</t>
  </si>
  <si>
    <t xml:space="preserve">постановлением Администрации </t>
  </si>
  <si>
    <t xml:space="preserve">городского округа Щёлково </t>
  </si>
  <si>
    <t>от __________ № __________</t>
  </si>
  <si>
    <t xml:space="preserve">Список изменяющих документов: </t>
  </si>
  <si>
    <t xml:space="preserve"> </t>
  </si>
  <si>
    <t>Координатор муниципальной программы</t>
  </si>
  <si>
    <t>Муниципальный заказчик муниципальной программы</t>
  </si>
  <si>
    <t>Цели муниципальной программы</t>
  </si>
  <si>
    <t>1.Обеспечение доступности населения городского округа Щёлково к культурным ценностям и удовлетворение культурных потребностей граждан.</t>
  </si>
  <si>
    <t>2.Повышение качества услуг в сфере культуры городского округа Щёлково</t>
  </si>
  <si>
    <t>3.Реализация достижения  показателей, предусмотренных в Указах Президента Российской Федерации.</t>
  </si>
  <si>
    <t>Перечень подпрограмм</t>
  </si>
  <si>
    <t>Подпрограмма IV «Развитие профессионального искусства, гастрольно-концертной и культурно-досуговой деятельности, кинематографии Московской области»</t>
  </si>
  <si>
    <t>Расходы (тыс.руб.)</t>
  </si>
  <si>
    <t>Источник финансирования муниципальной программы, в том числе по годам:</t>
  </si>
  <si>
    <t>Всего, в том числе по годам:</t>
  </si>
  <si>
    <t>Средства городского округа Щёлково</t>
  </si>
  <si>
    <t>Внебюджетные источники</t>
  </si>
  <si>
    <t xml:space="preserve">    Разработка Программы обусловлена необходимостью формирования условий для обеспечения доступности к культурному досугу всем категориям населения городского округа Щёлково по месту жительства, независимо от возраста. </t>
  </si>
  <si>
    <t xml:space="preserve">     Приоритетным в реализации Программы является обеспечение конституционных прав граждан на получение качественных услуг в сфере культуры, их общедоступность, а также формирование художественных и эстетических вкусов жителей. </t>
  </si>
  <si>
    <t xml:space="preserve">     Масштаб культурно-массовой и досуговой работы, разнообразие направлений деятельности творческих коллективов требуют улучшения условий оказания услуг и материально-технической базы учреждений культуры, поиск инновационных методов работы. В этой связи Программа носит комплексный характер и обеспечивает последовательность в реализации системы мер по реализации государственной политики в сфере культуры, направленной на создание правовых, экономических и организационных условий для всестороннего, гармоничного развития личности, поддержки творчески одарённых детей и молодежи, коллективов народного творчества в целях повышения социального благополучия населения городского округа Щёлково.</t>
  </si>
  <si>
    <t>2. Цели Программы.</t>
  </si>
  <si>
    <t>2.Повышение качества услуг в сфере культуры в городского округа Щёлково.</t>
  </si>
  <si>
    <t>3.Реализация достижения  показателей, предусмотренных в Указах Президента Российской Федерации, обращениях Губернатора Московской области.</t>
  </si>
  <si>
    <t xml:space="preserve">     </t>
  </si>
  <si>
    <t>Паспорт Муниципальной программы городского округа Щёлково «Культура и туризм»</t>
  </si>
  <si>
    <t>Подпрограмма II. «Развитие музейного дела»</t>
  </si>
  <si>
    <t>Подпрограмма III. «Развитие библиотечного дела»</t>
  </si>
  <si>
    <t>Подпрограмма IV «Развитие профессионального искусства, гастрольно-концертной и культурно-досуговой деятельности, кинематографии»</t>
  </si>
  <si>
    <t>Подпрограмма V «Укрепление материально-технической базы муниципальных учреждений культуры»</t>
  </si>
  <si>
    <t xml:space="preserve">Подпрограмма VIII «Обеспечивающая подпрограмма»   </t>
  </si>
  <si>
    <t>Муниципальный заказчик подпрограммы</t>
  </si>
  <si>
    <t>Источники финансирования подпрограммы,в том числе по годам:</t>
  </si>
  <si>
    <t>Главный распорядитель бюджетных средств: Комитет по культуре и туризму Администрации городского округа Щёлково</t>
  </si>
  <si>
    <t>Расходы (тыс. рублей)</t>
  </si>
  <si>
    <t>Всего</t>
  </si>
  <si>
    <t>Всего,  в том числе:</t>
  </si>
  <si>
    <t xml:space="preserve">Средства бюджета городского округа Щёлково  </t>
  </si>
  <si>
    <t>Паспорт Подпрограммы II. «Развитие музейного дела»</t>
  </si>
  <si>
    <t>Паспорт подпрограммы III  «Развитие библиотечного дела»</t>
  </si>
  <si>
    <t>Паспорт подпрограммы IV «Развитие профессионального искусства, гастрольно-концертной и культурно-досуговой деятельности, кинематографии»</t>
  </si>
  <si>
    <t>Паспорт подпрограммы V «Укрепление материально-технической базы муниципальных учреждений культуры»</t>
  </si>
  <si>
    <t>Паспорт подпрограммы VIII «Обеспечивающая подпрограмма»</t>
  </si>
  <si>
    <t>Подпрограмма III.  «Развитие библиотечного дела»</t>
  </si>
  <si>
    <r>
      <t xml:space="preserve">      В учреждениях культуры накоплен положительный опыт проведения международных областных, межрегиональных и районных   мероприятий, многие из которых стали «визитной карточкой» городского округа Щёлково. Международный фестиваль музыкального искусства «Звездный», областной конкурс вокального искусства «Алябьевский соловей», районный конкурс хореографического искусства «Щёлковский перепляс» и другие.  Также осуществляется деятельность клубных формирований, многие из которых имеют звание «Народный» и «Образцовый</t>
    </r>
    <r>
      <rPr>
        <b/>
        <sz val="14"/>
        <rFont val="Times New Roman"/>
        <family val="1"/>
        <charset val="204"/>
      </rPr>
      <t xml:space="preserve">», </t>
    </r>
    <r>
      <rPr>
        <sz val="14"/>
        <rFont val="Times New Roman"/>
        <family val="1"/>
        <charset val="204"/>
      </rPr>
      <t>проводятся различные выставки, осуществляется показ концертов и спектаклей на платной и бесплатной основе и многое другое.</t>
    </r>
  </si>
  <si>
    <r>
      <t xml:space="preserve">       </t>
    </r>
    <r>
      <rPr>
        <sz val="14"/>
        <rFont val="Times New Roman"/>
        <family val="1"/>
        <charset val="204"/>
      </rPr>
      <t>Первоочередная задача заключается в сохранении и развитии лучших традиций российского репертуарного театра. Его основа-создание новых постановок. Это требует материально-технических ресурсов:  постройка декораций, пошив костюмов, закупка необходимого светового и звукового оборудования.</t>
    </r>
  </si>
  <si>
    <r>
      <t xml:space="preserve">       </t>
    </r>
    <r>
      <rPr>
        <sz val="14"/>
        <rFont val="Times New Roman"/>
        <family val="1"/>
        <charset val="204"/>
      </rPr>
      <t>Укрепление материально-технической базы учреждений культуры способствует привлечению в муниципальные учреждения культуры большего количества посетителей всех социально-демографических групп, удовлетворению их актуальных потребностей в активном творческом досуге, в полноценном отдыхе и развлечениях, в самореализации и развитии личности. Первоочередная задача заключается в сохранении и развитии культурно-досуговых учреждений.  Это требует материально-технических ресурсов:  постройка декораций, пошив костюмов, закупка необходимого светового и звукового оборудования.</t>
    </r>
  </si>
  <si>
    <t xml:space="preserve">Основное мероприятие 01. Обеспечение функций театрально-концертных учреждений, муниципальных учреждений культуры Московской области
</t>
  </si>
  <si>
    <t>Приложение 1 к Программе</t>
  </si>
  <si>
    <t>Тип показателя</t>
  </si>
  <si>
    <t xml:space="preserve">Единица   измерения     </t>
  </si>
  <si>
    <t>Базовое значение на начало реализации подпрограммы</t>
  </si>
  <si>
    <t xml:space="preserve"> 2.1.</t>
  </si>
  <si>
    <t>Отраслевой показатель</t>
  </si>
  <si>
    <t>процент</t>
  </si>
  <si>
    <t>3.1.</t>
  </si>
  <si>
    <t>человек</t>
  </si>
  <si>
    <t>3.2.</t>
  </si>
  <si>
    <t xml:space="preserve"> -</t>
  </si>
  <si>
    <t>тыс. единиц</t>
  </si>
  <si>
    <t xml:space="preserve"> - </t>
  </si>
  <si>
    <t>4.3.</t>
  </si>
  <si>
    <t>единица</t>
  </si>
  <si>
    <t xml:space="preserve">процент </t>
  </si>
  <si>
    <t>Подпрограмма III «Развитие библиотечного дела»</t>
  </si>
  <si>
    <t xml:space="preserve">единица     </t>
  </si>
  <si>
    <t>3.3.</t>
  </si>
  <si>
    <t>Единица измерения</t>
  </si>
  <si>
    <t>Источники получения информации</t>
  </si>
  <si>
    <t>Периодичность предоставления</t>
  </si>
  <si>
    <t>2.1.</t>
  </si>
  <si>
    <t>Форма федерального статистического наблюдения № 6-НК «Сведения об общедоступной (публичной) библиотеке»</t>
  </si>
  <si>
    <t xml:space="preserve">В соответствии с методикой, утвержденной Постановлением Правительства РФ от 03.04.2021 № 542 «Об оценке эффективности деятельности высших должностных лиц (руководителей высших исполнительных органов государственной власти) субъектов Российской Федерации и деятельности органов исполнительной власти субъектов Российской Федерации»
I(t) = A(t) + B(t) + C(t) + D(t) + E(t) + F(t) + G(t) + H(t) + J(t) + K(t) + L(t) + M(t) + N(t),
где:
I(t) - суммарное число посещений культурных мероприятий;
A(t) - число посещений библиотек;
B(t) - число посещений культурно-массовых мероприятий учреждений культурно-досугового типа и иных организаций;
C(t) - число посещений музеев;
D(t) - число посещений театров;
E(t) - число посещений парков культуры и отдыха;
F(t) - число посещений концертных организаций и самостоятельных коллективов;
G(t) - число посещений цирков;
H(t) - число посещений зоопарков;
J(t) - число посещений кинотеатров;
K(t) - число обращений к цифровым ресурсам в сфере культуры, которое определяется по данным счетчика «Цифровая культура» (Единое информационное пространство в сфере культуры). В разрезе субъекта Российской Федерации учитывается число обращений к цифровым ресурсам данного субъекта;
L(t) - число посещений культурных мероприятий, проводимых детскими школами искусств по видам искусств;
M(t) - число посещений культурных мероприятий, проводимых профессиональными образовательными организациями;
N(t) - число посещений культурных мероприятий, проводимых образовательными организациями высшего образования;
t - отчетный период.
В соответствии с методикой, утвержденной Постановлением Правительства РФ от 03.04.2021 № 542 «Об оценке эффективности деятельности высших должностных лиц (руководителей высших исполнительных органов государственной власти) субъектов Российской Федерации и деятельности органов исполнительной власти субъектов Российской Федерации»
I(t) = A(t) + B(t) + C(t) + D(t) + E(t) + F(t) + G(t) + H(t) + J(t) + K(t) + L(t) + M(t) + N(t),
где:
I(t) - суммарное число посещений культурных мероприятий;
A(t) - число посещений библиотек;
B(t) - число посещений культурно-массовых мероприятий учреждений культурно-досугового типа и иных организаций;
C(t) - число посещений музеев;
D(t) - число посещений театров;
E(t) - число посещений парков культуры и отдыха;
F(t) - число посещений концертных организаций и самостоятельных коллективов;
G(t) - число посещений цирков;
H(t) - число посещений зоопарков;
J(t) - число посещений кинотеатров;
K(t) - число обращений к цифровым ресурсам в сфере культуры, которое определяется по данным счетчика «Цифровая культура» (Единое информационное пространство в сфере культуры). В разрезе субъекта Российской Федерации учитывается число обращений к цифровым ресурсам данного субъекта;
L(t) - число посещений культурных мероприятий, проводимых детскими школами искусств по видам искусств;
M(t) - число посещений культурных мероприятий, проводимых профессиональными образовательными организациями;
N(t) - число посещений культурных мероприятий, проводимых образовательными организациями высшего образования;
t - отчетный период.
</t>
  </si>
  <si>
    <t xml:space="preserve">Источниками информации служат данные организаций, подтвержденные отчетами билетно-кассовых систем, бухгалтерии, данными общедоступных интернет-сервисов, сводные данные Министерства культуры Московской области, Министерства образования Московской области, Министерства благоустройства Московской области, иных государственных органов исполнительной власти и органов местного самоуправления, курирующих деятельность организаций (учреждений), которые проводят культурные мероприятия, в том числе:
АИС «Статистическая отчетность отрасли» - автоматизированная информационная система Министерства культуры Российской Федерации;
АИС «Единое информационное пространство в сфере культуры» - автоматизированная информационная система Министерства культуры Российской Федерации;
ЕАИС - единая федеральная автоматизированная информационная система сведений о показах фильмов в кинозалах Министерства культуры Российской Федерации;
ЕГИС «Информационно-аналитическая система» - единая государственная информационная система Министерства просвещения Российской Федерации;
ИАС «Мониторинг» - информационная аналитическая система Министерства науки и высшего образования Российской Федерации
</t>
  </si>
  <si>
    <t>Квартальная</t>
  </si>
  <si>
    <t>Количество граждан Московской области, зарегистрированных на единой информационной системе в сфере развития добровольчества (волонтерства) DOBRO.RU и принимающих участие в добровольческой (волонтерской) деятельности по направлению «Культура и искусство»</t>
  </si>
  <si>
    <t>Формируется на основании информации, размещенной в  единой информационной системе в сфере развития добровольчества (волонтерства) DOBRO.RU</t>
  </si>
  <si>
    <t>Мероприятие 01.01 Расходы на обеспечение деятельности (оказание услуг) муниципальных учреждений – библиотеки</t>
  </si>
  <si>
    <t>Приобретено фондовое, реставрационное и экспозиционное оборудование в муниципальных музеях Московской области, (ед.)</t>
  </si>
  <si>
    <t>Проведены праздничные и культурно-массовыхмероприятия, фестивали, конкурсы,  (ед.)</t>
  </si>
  <si>
    <t>Созданы новые постановки и (или)  улучшено материально-техническое оснащение профессиональных репертуарных театров, находящихся в населенных пунктах с численностью населения до 300 тысяч человек, (ед.)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</si>
  <si>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(ед.)</t>
  </si>
  <si>
    <t>Оборудованы в соответствии с требованиями доступности для инвалидов и других маломобильных групп населения объекты организаций культуры (ед.)</t>
  </si>
  <si>
    <t>Перечень мероприятий подпрограмма II «Развитие музейного дела»</t>
  </si>
  <si>
    <t>Перечень мероприятий подпрограммы III «Развитие библиотечного дела»</t>
  </si>
  <si>
    <t xml:space="preserve">Перечень мероприятий подпрограммы IV «Развитие профессионального искусства, гастрольно-концертной и культурно-досуговой деятельности, кинематографии»
</t>
  </si>
  <si>
    <t xml:space="preserve">Перечень мероприятий подпрограммы V «Укрепление материально-технической базы муниципальных учреждений культуры»
</t>
  </si>
  <si>
    <t xml:space="preserve">Перечень мероприятий подпрограммы VIII «Обеспечивающая подпрограмма»
</t>
  </si>
  <si>
    <t>Краткая характеристика подпрограмм</t>
  </si>
  <si>
    <t>2. Подпрограмма III «Развитие библиотечного дела». Организация библиотечного обслуживания населения, комплектование книжных фондов актуальными изданиями, развития литературного творчества и популяризации чтения</t>
  </si>
  <si>
    <t>4. Подпрограмма V «Укрепление материально-технической базы муниципальных учреждений культуры». Модернизация материально-технической базы учреждений культуры для создания комфортных условий развития народного творчества, творческой самореализации граждан и предоставления услуг населению в сфере культуры</t>
  </si>
  <si>
    <t>1. Краткая  характеристика сферы реализации муниципальной программы.</t>
  </si>
  <si>
    <t>2. Инерционный прогноз развития</t>
  </si>
  <si>
    <t xml:space="preserve"> 3.Состав, форма и сроки представления отчетности о ходе реализации мероприятий Программы.</t>
  </si>
  <si>
    <t xml:space="preserve">     В настоящее время перед сферой культуры остро стоит вопрос отсутствия высококвалифицированных кадров. Необходимы изменения как административно-управленческого состава, так и театральных трупп. Среди художественных руководителей необходимо привлечение знаковых артистов Российской Федерации. </t>
  </si>
  <si>
    <t>Наименование целевых показателей</t>
  </si>
  <si>
    <t>Планируемое значение по годам реализации подпрограмм</t>
  </si>
  <si>
    <t>Номер подпрограммы, мероприятий, оказывающих влияние на достижение показателя</t>
  </si>
  <si>
    <t>Ответственный за достижения показателя</t>
  </si>
  <si>
    <t>Комитет по культуре и туризму Администрации городского поселения Щёлково</t>
  </si>
  <si>
    <t>2, 01.01</t>
  </si>
  <si>
    <t>3, 01.02</t>
  </si>
  <si>
    <t xml:space="preserve">4, 01.02
</t>
  </si>
  <si>
    <t>5, 01.01</t>
  </si>
  <si>
    <t xml:space="preserve"> Целевые показатели муниципальной программы «Культура и туризм»</t>
  </si>
  <si>
    <t>Тип целевого показателя</t>
  </si>
  <si>
    <t>Государственный каталог Музейного фонда Российской Федерации</t>
  </si>
  <si>
    <t xml:space="preserve">Плановое значение - плановое количество музейного фонда планируемого к переводу в электронный вид в отчетном году (не нарастающим итогом)
Итоговое значение - фактическое количество музейного фонда переведенного в электронный вид в отчетном году (не нарастающим итогом)
</t>
  </si>
  <si>
    <t>Число пользователей библиотек</t>
  </si>
  <si>
    <t xml:space="preserve">Показатель рассчитывается по формуле: 
Ддо = Nипо/ Nоко*100%,
 где: 
Ддо - доля приоритетных объек-тов, доступных для инвалидов и других маломобильных групп населения в сфере культуры и дополнительного образования сферы культуры, в общем количе-стве приоритетных объектов в сфере культуры и дополнительно-го образования сферы культуры в Московской области; 
Nипо - количество доступных для инвалидов и других маломобиль-ных групп населения приоритет-ных объектов в сфере культуры и дополнительного образования сферы культуры; 
Nоко - общее количество приори-тетных объектов в сфере культу-ры и дополнительного образова-ния сферы культуры в Москов-ской области 
</t>
  </si>
  <si>
    <t xml:space="preserve">Реестр приоритетных объектов в сфере культуры и дополнитель-ного образования сферы куль-туры, а также результаты прове-денной паспортизации объектов культуры в Московской области </t>
  </si>
  <si>
    <t>штука</t>
  </si>
  <si>
    <t>Муниципальные библиотеки Московской области(юридические лица), обновившие книжный фонд, (ед.)</t>
  </si>
  <si>
    <t>2.2.</t>
  </si>
  <si>
    <t>3.4.</t>
  </si>
  <si>
    <t>4.4.</t>
  </si>
  <si>
    <t>4.5.</t>
  </si>
  <si>
    <t>4.6.</t>
  </si>
  <si>
    <t>4.7.</t>
  </si>
  <si>
    <t>4.8.</t>
  </si>
  <si>
    <t>Утверждена постановлением Администрации городского округа Щёлково от 05.12.2022 № 3851</t>
  </si>
  <si>
    <t>Основное мероприятие А2 Федеральный проект «Творческие люди»</t>
  </si>
  <si>
    <t xml:space="preserve">Мероприятие A2.03
Государственная поддержка лучших сельских учреждений культуры и лучших работников сельских учреждений культуры
</t>
  </si>
  <si>
    <t>Оказана государственная поддержка лучшим сельским учреждениям культуры (единица)</t>
  </si>
  <si>
    <t>Средства Федерального бюджета</t>
  </si>
  <si>
    <t xml:space="preserve">Средства Федерального бюджета </t>
  </si>
  <si>
    <t>4.9.</t>
  </si>
  <si>
    <t>Созданы новые постановки и (или) улучшено материально-техническое оснащение профессиональных репертуарных театров, находящихся в населенных пунктах с численностью населения до 300 тысяч человек , (ед.)</t>
  </si>
  <si>
    <t>МАУК ГОЩ "ЦДК"</t>
  </si>
  <si>
    <t>Подпрограмма VI «Развитие образования в сфере культуры»</t>
  </si>
  <si>
    <t>6. Подпрограмма VIII «Обеспечивающая подпрограмма». Обеспечение эффективного выполнения функций и полномочий органов местного самоуправления в сфере культуры и туризма</t>
  </si>
  <si>
    <t>5. Подпрограмма VI «Развитие образования в сфере культуры». Реализации прав граждан на получение профессионального образования, обеспечение мер социальной поддержки обучающихся в подведомственных образовательных организациях, укрепление материально-технической базы образовательных организаций сферы культуры</t>
  </si>
  <si>
    <t>Паспорт подпрограммы VI «Развитие образования в сфере культуры»</t>
  </si>
  <si>
    <t xml:space="preserve">     Реализация муниципальной программы в учреждениях дополнительного образования будет способствовать повышению качества образования подрастающего поколения, росту удовлетворенности граждан, укреплению социальной стабильности в обществе, усилению конкурентностпособности городского округа Щёлково.</t>
  </si>
  <si>
    <t>6.1.</t>
  </si>
  <si>
    <t>Годовой</t>
  </si>
  <si>
    <t xml:space="preserve">Дд = Кддо/ Кд х 100,
где:
Дд - доля детей в возрасте от 5 до 18 лет, охваченных дополнительным образованием сферы культуры 
Кддо – количество детей, охваченных дополнительным образованием сферы культуры
Кд  - численность детей в возрасте от 5 до 18 лет
</t>
  </si>
  <si>
    <t>Форма федерального статистического наблюдения № 1-ДШИ «Сведения о детской музыкальной, художественной, хореографической школе и школе искусств»</t>
  </si>
  <si>
    <t>Перечень мероприятий подпрограммы VI «Развитие образования в сфере культуры»</t>
  </si>
  <si>
    <t xml:space="preserve">Основное мероприятие 01
Обеспечение функций муниципальных организаций дополнительного образования сферы культуры
</t>
  </si>
  <si>
    <t>Основное мероприятие 07. Обеспечение функций муниципальных учреждений культуры Московской области</t>
  </si>
  <si>
    <t>Мероприятие 7.1. Сохранение достигнутого уровня заработной платы работников муниципальных учреждений культуры.</t>
  </si>
  <si>
    <t>Мероприя 01.04. Сохранение достигнутого уровня заработной платы работников муниципальных учреждений культуры</t>
  </si>
  <si>
    <t>3.5.</t>
  </si>
  <si>
    <t>Мероприятие 03.01 Модернизация (развитие) материально-технической базы муниципальных музеев</t>
  </si>
  <si>
    <t>Мероприятие 03.02 Проведение капитального ремонта, текущего ремонта и благоустройство территорий муниципальных музеев</t>
  </si>
  <si>
    <t xml:space="preserve">Мероприятие 02.02 
Проведение капитального ремонта, текущего ремонта и благоустройство территорий муниципальных библиотек
</t>
  </si>
  <si>
    <t>6.</t>
  </si>
  <si>
    <t>МАУК ГОЩ "Дирекция парков"</t>
  </si>
  <si>
    <t xml:space="preserve"> 2023 год</t>
  </si>
  <si>
    <t>Проведен капиталный ремонт, текущий ремонт в организациях дополнительного образования сферы культуры, (ед.)</t>
  </si>
  <si>
    <t>Проведены работы по капитальному ремонту, текущему ремонту, техническому переоснащению и благоустройству территорий в муниципальных музеях Московской области, (ед.)</t>
  </si>
  <si>
    <t>2.</t>
  </si>
  <si>
    <t xml:space="preserve">Мероприятие 05.02. Модернизация (развитие) материально-технической базы культурно-досуговых учреждений культуры
</t>
  </si>
  <si>
    <t xml:space="preserve"> МАУК ГОЩ «Центральный Дворец культуры», МАУК ГОЩ «ДК им В.П.Чкалова», МБУК ГОЩ «Централизованная клубная система Фряново», МБУ ГОЩ КДЦ «Дом офицеров», МБУК ГОЩ «Медвежье-Озерская централизованная клубная система», МБУК ГОЩ Центр культуры и досуга «Гребнево», МБУК ГОЩ «Литвиновская централизованная клубная система», МБУК ГОЩ «Огудневская централизованная клубная система»</t>
  </si>
  <si>
    <t xml:space="preserve"> МАУК ГОЩ «Центральный Дворец культуры», МБУК ГОЩ «Централизованная клубная система Фряново», МБУК ГОЩ "Медвежье-Озерская централизованная клубная система", МБУК ГОЩ Центр культуры и досуга «Гребнево»</t>
  </si>
  <si>
    <t>МБУК ГОЩ «Централизованная клубная система Фряново», МБУК ГОЩ Центр культуры и досуга «Гребнево», МАУК ГОЩ «Центральный Дворец культуры», МАУК ГОЩ "Дирекция парков"</t>
  </si>
  <si>
    <t>Осуществлена поставка товаров, работ, услуг в целях модернизации (развития) материально-технической базы муниципальных музеев, (ед.)</t>
  </si>
  <si>
    <t xml:space="preserve">Мероприятие 01.01. Расходы на обеспечение деятельности (оказание услуг) муниципальных учреждений - театрально-концертные организации
</t>
  </si>
  <si>
    <t xml:space="preserve">Мероприятие 01.02. Мероприятия в сфере культуры
</t>
  </si>
  <si>
    <t xml:space="preserve">Мероприятие 04.02. Мероприятия в сфере культуры
</t>
  </si>
  <si>
    <t xml:space="preserve">Мероприятие 06.01. Расходы на обеспечение деятельности (оказание услуг) муниципальных учреждений - парк культуры и отдыха
</t>
  </si>
  <si>
    <t>Мероприятие 01.01. Создание доступной среды в муниципальных учреждениях культуры</t>
  </si>
  <si>
    <t xml:space="preserve">Мероприятие 01.01. Расходы на обеспечение деятельности (оказание услуг) муниципальных организаций дополнительного образования сферы культуры
</t>
  </si>
  <si>
    <t xml:space="preserve">Мероприятие 03.01. Модернизация (развитие) материально-технической базы организаций дополнительного образования сферы культуры
</t>
  </si>
  <si>
    <t xml:space="preserve">Мероприятие 03.02. Проведение капитального ремонта, текущего ремонта организаций дополнительного образования сферы культуры
</t>
  </si>
  <si>
    <t>6.2.</t>
  </si>
  <si>
    <t>6.3.</t>
  </si>
  <si>
    <t xml:space="preserve">Наименование целевого показателя </t>
  </si>
  <si>
    <t>Порядок расчета целевого показателя</t>
  </si>
  <si>
    <t>Наименование результата выполнения мероприятия</t>
  </si>
  <si>
    <t>Методика определения результатов выполнения мероприятий подпрограммы</t>
  </si>
  <si>
    <t xml:space="preserve">Мероприятие 02.01 Модернизация (развитие) материально-технической базы муниципальных библиотек
</t>
  </si>
  <si>
    <t>3.6.</t>
  </si>
  <si>
    <t>4.12.</t>
  </si>
  <si>
    <t>2.4.</t>
  </si>
  <si>
    <t>Отчеты о достижении значений результатов предоставления субсидии (форма установлена соглашением о предоставлении из бюджета городского округа Московской области субсидии на иные цели муниципальному бюджетному или автономному учреждению)</t>
  </si>
  <si>
    <t xml:space="preserve">D = (〖∑_i^n (V〗_i^факт x 100/ V_i^гз))/n, где
D – доля достижения показателя;
 V_i^факт- фактический объем муниципального задания по i -ой муниципальной услуге (работе);
V_i^гз – утвержденный объем муниципального задания по i -ой муниципальной услуге (работе);
 n – общее количество услуг (работ) установленных муниципальным заданием.
Отчеты о выполнении муниципальных заданий
</t>
  </si>
  <si>
    <t>Отчеты о достижении значений результатов предоставления субсидии (форма установлена соглашением о предоставлении субсидии из бюджета городского округа Московской области)</t>
  </si>
  <si>
    <t xml:space="preserve">D = (〖∑_i^n (V〗_i^факт x 100/ V_i^гз))/n, где
D – доля достижения показателя;
 V_i^факт- фактический объем муниципального задания по i-ой муниципальной услуге (работе);
V_i^гз – утвержденный объем муниципального задания по i -ой муниципальной услуге (работе);
 n – общее количество услуг (работ) установленных муниципальным заданием.
Отчеты о выполнении муниципальных заданий 
</t>
  </si>
  <si>
    <t>4.11.</t>
  </si>
  <si>
    <t xml:space="preserve"> -  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</si>
  <si>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учреждений-библиотеки, процент</t>
  </si>
  <si>
    <t>Муниципальные библиотеки Московской области (юридические лица), обновившие книжный фонд, (ед.)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</si>
  <si>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организации, процент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</si>
  <si>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культуры, процент</t>
  </si>
  <si>
    <t>Оборудованы в соответствии с требованиями доступности для инвалидов и других маломобильных групп населения объекты организаций культуры, ед.</t>
  </si>
  <si>
    <t>Проведены работы по капитальному ремонту, текущему ремонту, техническому переоснащению и благоустройству территорий в муниципальных библиотек Московской области, (ед.)</t>
  </si>
  <si>
    <t>Муниципальная программа городского округа Щёлково «Культура 
и туризм»</t>
  </si>
  <si>
    <t xml:space="preserve">Основное мероприятие 03 Обеспечение современных условий организации образовательного и учебно-производственного процесса
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</si>
  <si>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 для муниципальных учреждений - музеи, галереи, процент</t>
  </si>
  <si>
    <t>6. 01 01</t>
  </si>
  <si>
    <t xml:space="preserve">Ддпп = Кдпп/ Кддо х 100, где:
Ддпп - 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 
Кдпп – количество детей, осваивающих дополнительные предпрофессиональные программы в области искусств за счет бюджетных средств
Кддо – количество детей, обучающихся в детских школах искусств по видам искусств за счет бюджетных средств 
</t>
  </si>
  <si>
    <t>Мероприятие 7.2.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</si>
  <si>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Доля работников муниципальных культурно-досуговых учреждений, которым предусмотрены стимурирующие выплаты, в общей численности работников муниципальных культурно-досуговых учреждений, которым предусмотрены стимулирующие выплаты, процент</t>
  </si>
  <si>
    <t>Методика расчета значений целевых показателей муниципальной подпрограммы</t>
  </si>
  <si>
    <t>Проведены праздничные и культурно-массовые мероприятия, фестивали, конкурсы, ед.</t>
  </si>
  <si>
    <t>Наименование подпрограммы, основного мероприятия, мероприятия</t>
  </si>
  <si>
    <t>Порядок определения значения результата выполнения мероприятий</t>
  </si>
  <si>
    <t>4.13.</t>
  </si>
  <si>
    <t>2.5.</t>
  </si>
  <si>
    <t xml:space="preserve">Созданы модельные муниципальные библиотеки </t>
  </si>
  <si>
    <t>Созданы модельные муниципальные библиотеки, единица</t>
  </si>
  <si>
    <t>Отчеты о достижении значений результатов предоставления субсидии (форма установлена соглашением о предоставлении субсидии из бюджета  Московской области)</t>
  </si>
  <si>
    <t>Отчеты о достижении значений результатов предоставления субсидии (форма установлена соглашением о предоставлении субсидии из бюджета городского округа Московской области )</t>
  </si>
  <si>
    <t xml:space="preserve">     Предоставление отчетности о ходе реализации мероприятий Программы осуществляются в соответствии с разделом 8 «Контроль и отчетность при реализации муниципальной программы» Порядка разработки и реализации муниципальных программ городского округа Щёлково, утвержденного постановлением Администрации городского округа Щёлково от 31.10.2023 № 4047 «Об утверждении Порядка разработки и реализации муниципальных программ городского округа Щёлково».  </t>
  </si>
  <si>
    <t>Мероприятие 05.03. Проведение капитального ремонта, текущего ремонта и благоустройства территорий театрально-концертных учреждений культуры</t>
  </si>
  <si>
    <t>Проведен капитальный ремонт, текущий ремонт и благоустройство территорий муниципальных театрально-концертных  учреждений культуры, (ед.)</t>
  </si>
  <si>
    <t xml:space="preserve">         В городском округе Щёлково расположено Муниципальное бюджетное учреждение культуры городского округа Щёлково "Щёлковский историко-художественный музей", включающее  три структурных подразделения: отдел "Выставочный зал "Галерея", отдел "Усадьба Фряново", сектор "Парк усадьбы Фряново" . Ежегодно музеи посещают 14 тыс. чел.  Число предметов основного фонда в музеях постоянно растет, и составляет более 25 тыс. экземпляров. Сектор "Парк усадьбы Фряново" является объектом культурного наследия федерального значения "Господский дом усадьбы Фряново". В музеях постоянно проводятся экскурсии, лекции, выставки, мастер-классы, культурно-досуговые мероприятия.  В современных условиях в работе музея на первый план выдвигается досуговая деятельность. Для этого улучшаются условия приема посетителей, внедряются в практику работы качественно новые привлекательные программы, улучшается материально-техническая база, проводятся ремонтные и прочие работы. </t>
  </si>
  <si>
    <t xml:space="preserve">     В городском округе Щёлково расположены следующие культурно-досуговые учреждения: Муниципальное автономное учреждение культуры городского округа Щёлково «Центральный Дворец культуры», включающее структурных подразделения: Дворец культуры им. В.П. Чкалова, Культурно-досуговый центр «Дом офицеров», Дворец культуры "Спутник", Дворец культуры "Заречный", Муниципальное бюджетное учреждение культуры городского округа Щёлково «Централизованная клубная система «Фряново», Муниципальное бюджетное учреждение культуры городского округа Щёлково «Медвежье-Озерская централизованная клубная система», Муниципальное бюджетное учреждение городского округа Щёлково Центр культуры и досуга «Гребнево». Число посещений культурно-досуговых учреждений составляет более 393 тыс.человек.</t>
  </si>
  <si>
    <r>
      <t xml:space="preserve">      </t>
    </r>
    <r>
      <rPr>
        <sz val="14"/>
        <rFont val="Times New Roman"/>
        <family val="1"/>
        <charset val="204"/>
      </rPr>
      <t xml:space="preserve">  В городском округе Щёлково расположено Муниципальное автономное учреждение культуры городского округа Щёлково «Театрально-концертный центр Щёлковский театр» (далее МАУК ГОЩ «ТКЦ «Щёлковский театр»). Театрально-концертный центр объединил в своем составе Духовой оркестр, Театральную труппу. Число посещений театра составляет более 72 тыс. человек.</t>
    </r>
  </si>
  <si>
    <t>Итого 2025 год</t>
  </si>
  <si>
    <t xml:space="preserve"> 2024 год</t>
  </si>
  <si>
    <t>Основное мероприятие 02. Обеспечение современных условий деятельности муниципальных культурно-досуговых учреждений и организаций дополнительного образования сферы культуры</t>
  </si>
  <si>
    <t>Мероприятие 02.04. Проведение ремонта объектов муниципальных культурно-досуговых учреждений в сельской местности</t>
  </si>
  <si>
    <t xml:space="preserve">МБУК ГОЩ «Медвежье-Озерская централизованная клубная система», </t>
  </si>
  <si>
    <t>Мероприятие 03.04 Выполнение работ по обеспечению пожарной безопасности в муниципальных музеях</t>
  </si>
  <si>
    <t>Выполнены работы по обеспечению пожарной безопасности муниципальных музеев Московской области, ед.</t>
  </si>
  <si>
    <t>Количество объектов муниципальных культурно-досуговых учреждений в сельской местности, в которых проведен капитальный ремонт, ед.</t>
  </si>
  <si>
    <t>Мероприятие 03.05 Проведение текущего ремонта муниципальных музеев</t>
  </si>
  <si>
    <t>Проведены работы по текущему ремонту муниципальных музеях Московской области, (ед.)</t>
  </si>
  <si>
    <t>МБУК ГОЩ «ЩИХМ»</t>
  </si>
  <si>
    <t xml:space="preserve">Мероприятие 02.04 
Проведение текущего ремонта муниципальных библиотек
</t>
  </si>
  <si>
    <t>Проведены работы по текущему ремонту муниципальных библиотеках Московской области, ед.</t>
  </si>
  <si>
    <t>Основное мероприятие Я5 Федеральный проект «Семейные ценности и инфраструктура культуры»</t>
  </si>
  <si>
    <t xml:space="preserve">Мероприятие Я5.01
Создание модельных муниципальных библиотек
</t>
  </si>
  <si>
    <t>Мероприятие 03.04. Приобретение музыкальных инструментов для муниципальных организаций дополнительного образования в сфере культуры</t>
  </si>
  <si>
    <t>Оснащены образовательные учреждения в сфере культуры (детские школы искусств по видам искусств и училищ) музыкальными инструментами, ед.</t>
  </si>
  <si>
    <t>Основное мероприятие 05. Финансовое обеспечение организаций дополнительного образования сферы культуры Московской области</t>
  </si>
  <si>
    <t>Мероприятие 05.02. Финансовое обеспечение выплат преподавателям в области музыкального искусства организаций дополнительного образования сферы культуры</t>
  </si>
  <si>
    <t xml:space="preserve"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выплаты, процент
</t>
  </si>
  <si>
    <t>Основное мероприятие Я5. Федеральный проект «Семейные ценности и инфраструктура культуры»</t>
  </si>
  <si>
    <t xml:space="preserve">Мероприятие Я5.01.
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
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</si>
  <si>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</si>
  <si>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5.2.</t>
  </si>
  <si>
    <t xml:space="preserve">Мероприятие 05.09
Проведение текущего ремонта культурно-досуговых учреждений культуры
</t>
  </si>
  <si>
    <t>Проведен текущий ремонт муниципальных культурно-досуговых учреждений культуры, ед.</t>
  </si>
  <si>
    <t>Мероприятие 05.03. Сохранение достигнутого уровня заработной платы педагогических работников организаций дополнительного образования сферы культуры</t>
  </si>
  <si>
    <t>Мероприятие 05.01. Модернизация (развитие) материально-технической базы театрально-концертных учреждений культуры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</si>
  <si>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киноискусства, ед.</t>
  </si>
  <si>
    <t>2023-2024</t>
  </si>
  <si>
    <t xml:space="preserve">Основное мероприятие 02. Модернизация (развитие) материально-технической базы, проведение текущего ремонта  муниципальных библиотек Московской области
</t>
  </si>
  <si>
    <t xml:space="preserve">Основное мероприятие 05 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
</t>
  </si>
  <si>
    <t>Основное мероприятие 06 Создание условий для массового отдыха жителей муниципального образования в парках культуы и отдыха</t>
  </si>
  <si>
    <t xml:space="preserve">Отчеты о достижении значений результатов предоставления субсидии (форма установлена соглашением о предоставлении субсидии из бюджета Московской области).
</t>
  </si>
  <si>
    <t>Отчеты о достижении значений результатов предоставления субсидии (форма установлена соглашением о предоставлении из бюджета городского округа Московской области субсидии на иные цели муниципальному бюджетному или автономному учреждению</t>
  </si>
  <si>
    <t>4.10.</t>
  </si>
  <si>
    <t>4.14.</t>
  </si>
  <si>
    <t>4.15.</t>
  </si>
  <si>
    <t>4.16.</t>
  </si>
  <si>
    <t>4.17.</t>
  </si>
  <si>
    <t>2.6.</t>
  </si>
  <si>
    <t>2.7.</t>
  </si>
  <si>
    <t>3.7.</t>
  </si>
  <si>
    <t>3.8.</t>
  </si>
  <si>
    <t>3.9.</t>
  </si>
  <si>
    <t>Отчет о достижении значений целевых показателей результативности использования субсидии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</si>
  <si>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</t>
  </si>
  <si>
    <t>Отчеты о достижении значений результатов предоставления субсидии (форма установлена соглашением о предоставлении субсидии из бюджета Московской области).</t>
  </si>
  <si>
    <t>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</t>
  </si>
  <si>
    <t>6.4.</t>
  </si>
  <si>
    <t>6.5.</t>
  </si>
  <si>
    <t>6.6.</t>
  </si>
  <si>
    <t>6.7.</t>
  </si>
  <si>
    <t>Основное мероприятие 03. Модернизация (развитие) материально-технической базы, проведение текущего ремонта,  муниципальных музеев Московской области</t>
  </si>
  <si>
    <t>Мероприятие 05.05. Выполнение работ по обеспечению пожарной безопасности в театрально-концертных организациях</t>
  </si>
  <si>
    <t>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кинопрокат, ед.</t>
  </si>
  <si>
    <t xml:space="preserve">Количество переоснащенных библиотек </t>
  </si>
  <si>
    <t>Определяется ОМСУ</t>
  </si>
  <si>
    <t>Отчеты муниципальных образований</t>
  </si>
  <si>
    <t>Переоснащены муниципальные библиотеки по модельному стандарту, ед.</t>
  </si>
  <si>
    <t>Мероприятие 06.02. Создание условий для массового отдыха жителей муниципального образования в парках культуры и отдыха</t>
  </si>
  <si>
    <t>Количество объектов муниципальных культурно-досуговых учреждений в сельской местности, в которых проведен ремонт, ед.</t>
  </si>
  <si>
    <t>Оснащены образовательные организации в сфере культуры (детские школы искусств и училищ) музыкальными инструментами, оборудованием и учебными материалами, ед.</t>
  </si>
  <si>
    <t xml:space="preserve">                      </t>
  </si>
  <si>
    <t xml:space="preserve">Мероприятие 05.08 Проведение текущего ремонта театрально-концертных учреждений культуры
</t>
  </si>
  <si>
    <t xml:space="preserve">Цифровизация музейных фондов
</t>
  </si>
  <si>
    <t>Макропоказатель подпрограммы.
Обеспечение роста числа пользователей муниципальных библиотек Московской области</t>
  </si>
  <si>
    <t>Количество переоснащенных муниципальных библиотек по модельному стандарту</t>
  </si>
  <si>
    <t>Число посещений мероприятий организаций культуры</t>
  </si>
  <si>
    <t xml:space="preserve">Количество граждан, принимающих участие в добровольческой деятельности
</t>
  </si>
  <si>
    <t>Доля приоритетных объектов, доступных для инвалидов и других маломобильных групп населения в сфере культуры и дополнительного образования сферы культуры, в общем количестве приоритетных объектов в сфере культуры и дополнительного образования сферы культуры в Московской области</t>
  </si>
  <si>
    <t>Доля детей в возрасте от 5 до 18 лет, охваченных дополнительным образованием сферы культуры</t>
  </si>
  <si>
    <t>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</t>
  </si>
  <si>
    <t>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</t>
  </si>
  <si>
    <t>Количество граждан, принимающих участие в добровольческой деятельности</t>
  </si>
  <si>
    <t>Доля детей, осваивающих дополнительные предпрофессиональные программы в области искусств за счет бюджетных средств от общего количества оучающихся в детских школах искусств за счет бюджетных средств</t>
  </si>
  <si>
    <t xml:space="preserve">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 
</t>
  </si>
  <si>
    <t>Указ ПРФ от 04.02.2021 № 68 «Об оценке эффективности деятельности высших должностных лиц (руководителей высших исполнительных органов государственной власти) субъектов Российской Федерации и деятельности органов исполнительной власти субъектов Российской Федерации», приоритетный показатель  на 2024 год</t>
  </si>
  <si>
    <t>4.1., 4.2.</t>
  </si>
  <si>
    <t>Мероприятие 05.04.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</si>
  <si>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организациях дополнительного образования сферы культуры в Московской области, чел.</t>
  </si>
  <si>
    <t>6.8.</t>
  </si>
  <si>
    <t xml:space="preserve"> МАУК ГОЩ «Центральный Дворец культуры», МБУК ГОЩ «Централизованная клубная система Фряново», МБУК ГОЩ Центр культуры и досуга «Гребнево»</t>
  </si>
  <si>
    <t>3.10.</t>
  </si>
  <si>
    <t>4.18.</t>
  </si>
  <si>
    <t>4.19.</t>
  </si>
  <si>
    <t xml:space="preserve">Заместитель Главы городского округа Щёлково по социальной политике </t>
  </si>
  <si>
    <t xml:space="preserve">         Муниципальная программа городского округа Щёлково «Культура и туризм» (далее – Программа) реализуется согласно требованиям Федерального Закона от 6 октября 2003г. N 131 «Об общих принципах организации местного самоуправления в Российской Федерации», приказа Министерства культуры и массовых коммуникаций Российской Федерации от 25.05.2006 г. N 229 «Об утверждении методических указаний по реализации вопросов местного значения в сфере культуры городских и сельских поселений, муниципальных районов и методических рекомендаций по сосданию условий для развития местного традиционного народного художественного творчества» и разработана на основе нормативных правовых актов городского округа Щёлково в сфере культуры. Программа разработана в качестве метода осуществления программно-целевого управления в сфере культуры городского округа Щёлково.</t>
  </si>
  <si>
    <t>2028 год</t>
  </si>
  <si>
    <t xml:space="preserve">Итого 2026 год </t>
  </si>
  <si>
    <t xml:space="preserve">2025 год </t>
  </si>
  <si>
    <t>Итого 2026 год</t>
  </si>
  <si>
    <t xml:space="preserve"> 2025 год</t>
  </si>
  <si>
    <t>Мероприятие 03.10. Проведение текущего ремонта организаций дополнительного образования сферы культуры</t>
  </si>
  <si>
    <t>Наименование налогового расхода (целевая категория налогоплательщика)</t>
  </si>
  <si>
    <t>Основания налогового расхода</t>
  </si>
  <si>
    <t>Оценка объемов налоговых расходов</t>
  </si>
  <si>
    <r>
      <t>2026 год</t>
    </r>
    <r>
      <rPr>
        <sz val="11"/>
        <color theme="1"/>
        <rFont val="Times New Roman"/>
        <family val="1"/>
        <charset val="204"/>
      </rPr>
      <t xml:space="preserve"> (тыс.руб.)</t>
    </r>
  </si>
  <si>
    <r>
      <t xml:space="preserve">2027 год </t>
    </r>
    <r>
      <rPr>
        <sz val="10"/>
        <color theme="1"/>
        <rFont val="Times New Roman"/>
        <family val="1"/>
        <charset val="204"/>
      </rPr>
      <t>(тыс.руб.)</t>
    </r>
  </si>
  <si>
    <r>
      <t xml:space="preserve">2028 год </t>
    </r>
    <r>
      <rPr>
        <sz val="11"/>
        <color theme="1"/>
        <rFont val="Times New Roman"/>
        <family val="1"/>
        <charset val="204"/>
      </rPr>
      <t>(тыс.руб)</t>
    </r>
  </si>
  <si>
    <t>Освобождение от уплаты земельного налога органы местного самоуправления городского округа Щёлково Московской области, муниципальные учреждений городского округа Щёлково Московской области, земельные участки которых находятся на территории городского округа Щёлково и финансовое обеспечение деятельности которых осуществляется за счет средств бюджета городского округа Щёлково</t>
  </si>
  <si>
    <t>пункт 5.7  Решения Совета депутатов городского округа Щёлково от 14.10.2019 № 29/3-8 НПА "О земельном налоге на территории городского округа Щёлково Московской области"</t>
  </si>
  <si>
    <t>В муниципальной программе учтены налоговые расходы, соответствующие целям муниципальной программы в объеме 46 278,00 тыс. рублей</t>
  </si>
  <si>
    <t xml:space="preserve">Мероприятие 04.01 Расходы на обеспечение деятельности (оказание услуг) муниципальных учреждений - культурно-досуговые учреждения
</t>
  </si>
  <si>
    <t>Проведен текущий ремонт муниципальных организаций дополнительного образования сферы культуры, ед.</t>
  </si>
  <si>
    <t>Постановление Администрации городского округа Щёлково от 14.03.2023 № 801</t>
  </si>
  <si>
    <t>Постановление Администрации городского округа Щёлково от 03.07.2023 № 2401</t>
  </si>
  <si>
    <t>Постановление Администрации городского округа Щёлково от 18.01.2024 № 64</t>
  </si>
  <si>
    <t>Постановление Администрации городского округа Щёлково от 12.03.2024 № 905</t>
  </si>
  <si>
    <t>Постановление Администрации городского округа Щёлково от 18.06.2024 № 2576</t>
  </si>
  <si>
    <t>Постановление Администрации городского округа Щёлково от 20.11.2024 № 5272</t>
  </si>
  <si>
    <t>Постановление Администрации городского округа Щёлково от 14.02.2025 № 665</t>
  </si>
  <si>
    <t>Постановление Администрации городского округа Щёлково от 06.03.2025 № 989</t>
  </si>
  <si>
    <t>Постановление Администрации городского округа Щёлково от 24.06.2025 № 2618</t>
  </si>
  <si>
    <t>Постановление Администрации городского округа Щёлково от 10.09.2025 № 3645</t>
  </si>
  <si>
    <t>Постановление Администрации городского округа Щёлково от 28.11.2025 № 4700</t>
  </si>
  <si>
    <t xml:space="preserve">     В городском округе Щёлково действует Муниципальное бюджетное учреждение культуры городского округа Щёлково «Щёлковская центральная библиотека». В состав учреждения входит 21 структурное подразделение, из них – 12 городских и 9 сельских библиотек.</t>
  </si>
  <si>
    <t xml:space="preserve">     В общедоступных библиотеках городского округа Щёлково число посещений составляет более 348 тыс. человек. Все библиотеки городского округа Щёлково оснащены компьютерной техникой, подключены к высокоскоростной сети Интернет. Обслуживание пользователей ведется через платформу «Библиотеки Подмосковья» - структурный модуль Государственной информационной системы Московской области «Единая платформа записи в клубные формирования домов культуры Московской области» (ГИС «ЕПЗ КФ ДК МО»), расположенный в информационно-телекоммуникационной сети «Интернет» по адресу https://biblio.mosreg.ru. Это позволяет библиотекам выполнять учёт муниципальных услуг в электронном виде и предоставлять доступ к справочно-поисковому аппарату, оцифрованным и электронным изданиям.</t>
  </si>
  <si>
    <t xml:space="preserve">     Библиотеки осуществляют информационно-просветительскую деятельность, проводят мероприятия направленные на популяризацию книги и чтения, патриотическое и нравственно-эстетическое воспитание жителей округа.</t>
  </si>
  <si>
    <t>3, Я5.01</t>
  </si>
  <si>
    <t xml:space="preserve">2, 01.02
2, 01.03
2, 01.04
2, 03.01
2, 03.02
2, 03.03
2, 03.04
2, 03.05
2, Я5.01
3, 01.01
3, 01.02
3, 01.03
3, 01.04
3, 01.06
3, 02.01
3, 02.02
3, 02.03
3, 02.04
3, А1.01
3, Я5.01
4, 01.01
4, 01.02
4, 01.03
4, 01.04
4, 02.01
4, 02.04
4, 02.06
4, 03.01
4, 04.01
4, 04.02
4, 05.01
4, 05.02
4, 05.03
4, 05.04
4, 05.05
4, 05.06
4, 05.08
4, 05.09
4, 06.01
4, 06.03
4, 07.02
4, Я5.01
5, 02.04
6, 03.01
6, 03.03
6, 03.05
6, 03.10
6.03.11
6, 04.01
6, 04.04
6, 05.01
6, 05.02
</t>
  </si>
  <si>
    <t>6, Я5.01</t>
  </si>
  <si>
    <t>6, 03.04</t>
  </si>
  <si>
    <t>Количество оснащенных образовательных организаций в сфере культуры (детские школы искусств по видам искусств и училищ) музыкальными инструментами</t>
  </si>
  <si>
    <t>2023-2028</t>
  </si>
  <si>
    <t>Мероприятие 01.02 Комплектование и обеспечение сохранности библиотечных фондов библиотек муниципального образования</t>
  </si>
  <si>
    <t>Муниципальные библиотеки, обеспечивающие сохранность книжных фондов, ед.</t>
  </si>
  <si>
    <t>Модернизирована материально-техническая база муниципальных библиотек, ед.</t>
  </si>
  <si>
    <t>Муниципальные библиотеки, обеспечившие сохранность книжных фондов</t>
  </si>
  <si>
    <t>Модернизирована материально-техническая база муниципальных библиотек</t>
  </si>
  <si>
    <t>Проведены праздничные и культурно-массовые мероприятия, фестивали, конкурсы,  (ед.)</t>
  </si>
  <si>
    <t xml:space="preserve">Отчеты о достижении значений результатов предоставления субсидии (форма установлена соглашением о предоставлении субсидии из бюджета городского округа Московской области)
</t>
  </si>
  <si>
    <t>Проведена модернизация (развитие) материально-технической базы культурно-досуговых учреждений культуры</t>
  </si>
  <si>
    <t>6.9.</t>
  </si>
  <si>
    <t>Проведен текущий ремонт муниципальных организаций дополнительного образования сферы культуры</t>
  </si>
  <si>
    <t>Отчет о достижении значений результатов предоставления субсидии (форма установлена соглашением о предоставлении из бюджета городского округа Московской области субсидии на иные цели муниципальному бюджетному или автономному учреждению)</t>
  </si>
  <si>
    <t>Поставка литературы различного содержания для комплектования библиотечных фондов, штука</t>
  </si>
  <si>
    <t>Реализованы и проведены мероприятия в сфере культуры, ед.</t>
  </si>
  <si>
    <t>Проведена модернизация (развитие) материально-технической базы культурно-досуговых учреждений культуры, ед.</t>
  </si>
  <si>
    <t>3. Цели и задачи Подпрограммы</t>
  </si>
  <si>
    <t>МАУДО Детская музыкальная школа ГОЩ, МБУДО Фряновская детская школа искусств ГОЩ, МАУДО Детская школа искусств им. Ю.А. Розума ГОЩ, МБУДО Медвежье-Озёрская детская школа искусств ГОЩ</t>
  </si>
  <si>
    <t>МАУДО Детская музыкальная школа ГОЩ, МБУДО Фряновская детская школа искусств ГОЩ, МАУДО Детская школа искусств им. Ю.А. Розума ГОЩ, МБУДО Медвежье-Озёрская детская школа искусств ГОЩ, МАУДО Детская художественная школа ГОЩ</t>
  </si>
  <si>
    <t>Осуществлена поставка товаров, работ, услуг в целях модернизации (развития материально-технической базы муниципальных библиотек Московской области, (ед.)</t>
  </si>
  <si>
    <t>-</t>
  </si>
  <si>
    <t>Срок реализации муниципальной программы 2023-2028 годы</t>
  </si>
  <si>
    <t>Постановление Администрации городского округа Щёлково от 29.09.2023 № 3611</t>
  </si>
  <si>
    <t>Усовершенствованы профессиональные репертуарные театры, находящиеся в населенных пунктах с численностью населения до 300 тыс. человек, путем создания новых постановок и (или) улучшения материально-технического оснащения, ед.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</si>
  <si>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парков культуры и отдыха, процент</t>
  </si>
  <si>
    <t xml:space="preserve"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учреждений, процент
</t>
  </si>
  <si>
    <t>Постановление Администрации городского округа Щёлково от 26.02.2026 № 583</t>
  </si>
  <si>
    <t xml:space="preserve">Ответственный исполнитель за муниципальную программу Комитет по культуре 
и туризму Администрации городского округа Щёлково </t>
  </si>
  <si>
    <t>1. Подпрограмма II «Развитие музейного дела». Приобретение культурных ценностей, реставрация музейных предметов, создание музейных выставок и экспозиций, приобретение фондового, реставрационного и экспозиционного оборудования, проведение капитального ремонта, текущего ремонта и благоустройство территорий в муниципальных музеях городского округа Щёлково</t>
  </si>
  <si>
    <t>3. Подпрограмма IV «Развитие профессионального искусства, гастрольно-концертной и культурно-досуговой деятельности, кинематографии». Обеспечение функций муниципальных театрально-концертных учреждений  городского округа Щёлково, проведение праздничных и культурно-массовых мероприятий, творческих проектов муниципального значения в сфере культуры</t>
  </si>
  <si>
    <t xml:space="preserve">     При отсутствии финансирования продолжится тенденция снижения качества сохранности музейных фондов в  муниципальных музеях, продолжится тенденция снижения качества услуг для населения, что особенно отразится на людях, проживающих в сельской местности; снизятся темпы развития экспозиционно-выставочной деятельности; библиотеки не будут соответствовать современным стандартам; отсутствие поддержки в сфере культуры профессиональных творческих организаций театрально-концертной сферы приведет к снижению качества и количества оказываемых услуг, что скажется на уровне удовлетворенности населения услугами театрально-концертных организаций; при отсутствии финансирования на обновление репертуара и содержание высококвалифицированного художественно-артистического персонала снизится конкурентоспособность театров и концертных организаций; стагнация культурно-массовых мероприятий отразится в целом на состоянии культуры, образования и соответственно интеллектуальной жизни  городского округа Щёлково; организация данных мероприятий, особенно в региональном масштабе, невозможна без бюджетного финансирования.</t>
  </si>
  <si>
    <t xml:space="preserve">     Одной из основных проблем в сфере культуры является износ материально-технической базы муниципальных учреждений сферы культуры  городского округа Щёлково. Это препятствует воплощению творческих замыслов, снижает качество услуг культуры. Сегодня эта проблема решается за счет капитального ремонта и переоборудования существующих зданий и помещений, а также проведения текущего ремонта.  Значительная доля музеев нуждается в укреплении материально-технической базы и оборудовании для проведения реставрационных работ</t>
  </si>
  <si>
    <t xml:space="preserve">     На основании постановления Администрации городского округа Щёлково от 13.04.2023 № 1324 "Об изменении подведомственности муниципальных учреждений дополнительного образования" переданы Комитету по культуре и туризму Администрации городского округа Щёлково следующие муниципальные учреждения: МБУДО Детская музыкальная школа ГОЩ, МБУДО Фряновская детская школа искусств ГОЩ, МАУДО Детская школа искусств им. Ю.А. Розума ГОЩ, МБУДО Медвежье-Озёрская детская школа искусств ГОЩ, МАУДО Детская художественная школа ГОЩ, МБУДО Детская хореографическая школа ГОЩ. На основании постановления Администрации городского округа Щёлково от 04.09.2025 № 3574 произведена реорганизация МАУДО Детская школа искусств им. Ю.А. Розума ГОЩ путем присоединения к нему МБУДО Детская хореографическая школа ГОЩ.</t>
  </si>
  <si>
    <t xml:space="preserve">     Основная цель муниципальной программы - создание условий для реализации каждым человеком его творческого потенциала; обеспечение равного доступа граждан к знаниям, информации, культурным ценностям, архивным документам, повышение качества жизни населения городского округа Щёлково Московской области путем развития услуг в сфере культуры.</t>
  </si>
  <si>
    <t xml:space="preserve">Цель Программы - повышение качества жизни населения путем развития услуг в сфере культуры.
Задачи Программы:
- повышение качества услуг в сфере культуры;
- поддержка и развитие творческой деятельности на территории городского округа Щёлково;
- развитие культурного пространства городского округа Щёлково и сохранение традиций отечественной культуры;
- модернизация инфраструктуры сферы культуры;
- поддержка кадрового потенциала сферы культуры;
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</si>
  <si>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учреждений, процент</t>
  </si>
  <si>
    <t>4.20.</t>
  </si>
  <si>
    <t>4.21.</t>
  </si>
  <si>
    <t>4.22.</t>
  </si>
  <si>
    <t>Проведена модернизация (развитие) материально-технической базы организаций дополнительного образования сферы культуры, (ед.)</t>
  </si>
  <si>
    <t xml:space="preserve">Количество оснащенных образовательных учреждений в сфере культуры музыкальными инструментами, оборудованием и учебными материалами </t>
  </si>
  <si>
    <t>Количество оснащенных образовательных организаций в сфере культуры музыкальными инструментами</t>
  </si>
  <si>
    <t>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области, процент</t>
  </si>
  <si>
    <t>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области, которым предусмотрены выплаты</t>
  </si>
  <si>
    <t>3.11.</t>
  </si>
  <si>
    <t xml:space="preserve">Оказана государственная поддержка лучшим работникам сельских учреждений культуры </t>
  </si>
  <si>
    <t>Оказана государственная поддержка лучшим работникам сельских учреждений культуры</t>
  </si>
  <si>
    <t>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номинальной начисленной заработной платы учителей в Московской области, процент</t>
  </si>
  <si>
    <t>МАУДО Детская школа искусств им. Ю.А. Розума ГОЩ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</si>
  <si>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(%)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</si>
  <si>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организациях дополнительного образования сферы культуры в Московской области, человек</t>
  </si>
  <si>
    <t>Постановление Администрации городского округа Щёлково от 08.07.2026 № 2261</t>
  </si>
  <si>
    <t>тыс. руб.;</t>
  </si>
  <si>
    <t xml:space="preserve">2026 год </t>
  </si>
  <si>
    <t xml:space="preserve">2027 год </t>
  </si>
  <si>
    <t xml:space="preserve">2023 год </t>
  </si>
  <si>
    <t xml:space="preserve">2028 год </t>
  </si>
  <si>
    <t>в том числе по годам реализации:</t>
  </si>
  <si>
    <t xml:space="preserve">тыс. руб. </t>
  </si>
  <si>
    <t xml:space="preserve">В муниципальной программе «Культура и туризм» предусмотрено финансирование в объеме: </t>
  </si>
  <si>
    <t>Дата размещения в Подсистеме по формированию муниципальных программ Московской области ГАС «Управление» 27.08.2026</t>
  </si>
  <si>
    <t>02.01.01.01.</t>
  </si>
  <si>
    <t>02.01.01.04.</t>
  </si>
  <si>
    <t>02.03.03.01.</t>
  </si>
  <si>
    <t>02.03.03.02.</t>
  </si>
  <si>
    <t>02.03.03.03.</t>
  </si>
  <si>
    <t>02.03.03.04.</t>
  </si>
  <si>
    <t>02.03.03.05.</t>
  </si>
  <si>
    <t>03.01.01.01.</t>
  </si>
  <si>
    <t>03.01.01.02.</t>
  </si>
  <si>
    <t>03.01.01.03.</t>
  </si>
  <si>
    <t>03.01.01.04.</t>
  </si>
  <si>
    <t>03.02.02.01.</t>
  </si>
  <si>
    <t>03.02.02.02.</t>
  </si>
  <si>
    <t>03.02.02.04.</t>
  </si>
  <si>
    <t xml:space="preserve">03. А1.А1.01. </t>
  </si>
  <si>
    <t>03.Я5.Я5.01.</t>
  </si>
  <si>
    <t>04.01.01.01.</t>
  </si>
  <si>
    <t>04.01.01.02.</t>
  </si>
  <si>
    <t>04.01.01.04.</t>
  </si>
  <si>
    <t>04.04.04.01.</t>
  </si>
  <si>
    <t>04.04.04.02.</t>
  </si>
  <si>
    <t>04.05.05.02.</t>
  </si>
  <si>
    <t>04.05.05.01.</t>
  </si>
  <si>
    <t>04.05.05.03.</t>
  </si>
  <si>
    <t>04.05.05.04.</t>
  </si>
  <si>
    <t>04.05.05.05.</t>
  </si>
  <si>
    <t>04.05.05.08.</t>
  </si>
  <si>
    <t>04.05.05.09.</t>
  </si>
  <si>
    <t>04.06.06.01.</t>
  </si>
  <si>
    <t>04.06.06.02.</t>
  </si>
  <si>
    <t>04.07.07.01.</t>
  </si>
  <si>
    <t>04.07.07.02.</t>
  </si>
  <si>
    <t xml:space="preserve">04.A2.А2.03.
</t>
  </si>
  <si>
    <t>04. A2.А2.03.</t>
  </si>
  <si>
    <t>05.01.01.01.</t>
  </si>
  <si>
    <t>05.02.02.04.</t>
  </si>
  <si>
    <t>06.01.01.01.</t>
  </si>
  <si>
    <t>06.03.03.01.</t>
  </si>
  <si>
    <t>06.03.03.02.</t>
  </si>
  <si>
    <t>06.03.03.04.</t>
  </si>
  <si>
    <t>06.03.03.10.</t>
  </si>
  <si>
    <t>06.05.05.02.</t>
  </si>
  <si>
    <t>06.05.05.03.</t>
  </si>
  <si>
    <t>06.05.05.04.</t>
  </si>
  <si>
    <t>06.Я5.Я5.01.</t>
  </si>
  <si>
    <t>исполнение октябрь</t>
  </si>
  <si>
    <t>Оснащены оборудованием организации дополнительного образования сферы культуры, ед.</t>
  </si>
  <si>
    <t>МАУДО Детская музыкальная школа ГОЩ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</si>
</sst>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00"/>
    <numFmt numFmtId="165" formatCode="#,##0.00_ ;\-#,##0.00\ "/>
    <numFmt numFmtId="166" formatCode="0.0"/>
  </numFmts>
  <fonts count="28" x14ac:knownFonts="1">
    <font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2"/>
      <charset val="204"/>
    </font>
    <font>
      <sz val="14"/>
      <name val="Times New Roman"/>
      <family val="2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2"/>
      <charset val="204"/>
    </font>
    <font>
      <b/>
      <sz val="11"/>
      <name val="Times New Roman"/>
      <family val="1"/>
      <charset val="204"/>
    </font>
    <font>
      <sz val="8"/>
      <name val="Times New Roman"/>
      <family val="2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2" fillId="0" borderId="0"/>
  </cellStyleXfs>
  <cellXfs count="2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 applyAlignment="1"/>
    <xf numFmtId="0" fontId="4" fillId="0" borderId="1" xfId="0" applyFont="1" applyBorder="1" applyAlignment="1">
      <alignment horizontal="center" vertical="top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43" fontId="11" fillId="0" borderId="1" xfId="1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7" fillId="0" borderId="0" xfId="2" applyFont="1" applyFill="1"/>
    <xf numFmtId="0" fontId="17" fillId="0" borderId="0" xfId="2" applyFont="1" applyFill="1" applyAlignment="1">
      <alignment horizontal="right"/>
    </xf>
    <xf numFmtId="0" fontId="18" fillId="0" borderId="0" xfId="2" applyFont="1" applyFill="1"/>
    <xf numFmtId="0" fontId="19" fillId="0" borderId="0" xfId="2" applyFont="1" applyFill="1" applyBorder="1" applyAlignment="1">
      <alignment vertical="top" wrapText="1"/>
    </xf>
    <xf numFmtId="0" fontId="19" fillId="0" borderId="2" xfId="2" applyFont="1" applyFill="1" applyBorder="1" applyAlignment="1">
      <alignment horizontal="center" vertical="top" wrapText="1"/>
    </xf>
    <xf numFmtId="0" fontId="17" fillId="0" borderId="1" xfId="2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top" wrapText="1"/>
    </xf>
    <xf numFmtId="0" fontId="19" fillId="0" borderId="1" xfId="2" applyNumberFormat="1" applyFont="1" applyFill="1" applyBorder="1" applyAlignment="1">
      <alignment horizontal="left" vertical="top"/>
    </xf>
    <xf numFmtId="16" fontId="17" fillId="0" borderId="1" xfId="2" applyNumberFormat="1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 wrapText="1"/>
    </xf>
    <xf numFmtId="0" fontId="17" fillId="0" borderId="1" xfId="2" applyFont="1" applyFill="1" applyBorder="1" applyAlignment="1">
      <alignment vertical="top" wrapText="1"/>
    </xf>
    <xf numFmtId="0" fontId="17" fillId="0" borderId="1" xfId="2" applyFont="1" applyFill="1" applyBorder="1" applyAlignment="1">
      <alignment horizontal="center" vertical="top"/>
    </xf>
    <xf numFmtId="0" fontId="20" fillId="0" borderId="0" xfId="2" applyFont="1" applyFill="1" applyAlignment="1">
      <alignment vertical="top"/>
    </xf>
    <xf numFmtId="164" fontId="6" fillId="0" borderId="1" xfId="0" applyNumberFormat="1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/>
    </xf>
    <xf numFmtId="0" fontId="21" fillId="0" borderId="0" xfId="2" applyFont="1" applyFill="1" applyAlignment="1">
      <alignment horizontal="right" vertical="top"/>
    </xf>
    <xf numFmtId="0" fontId="10" fillId="0" borderId="0" xfId="0" applyFont="1" applyFill="1" applyAlignment="1">
      <alignment horizontal="justify" vertical="top" wrapText="1"/>
    </xf>
    <xf numFmtId="0" fontId="10" fillId="0" borderId="0" xfId="0" applyFont="1" applyFill="1" applyAlignment="1">
      <alignment horizontal="justify" vertical="top"/>
    </xf>
    <xf numFmtId="0" fontId="10" fillId="0" borderId="1" xfId="0" applyFont="1" applyBorder="1" applyAlignment="1">
      <alignment vertical="top" wrapText="1"/>
    </xf>
    <xf numFmtId="43" fontId="10" fillId="0" borderId="1" xfId="1" applyFont="1" applyFill="1" applyBorder="1" applyAlignment="1">
      <alignment vertical="top"/>
    </xf>
    <xf numFmtId="43" fontId="10" fillId="0" borderId="0" xfId="0" applyNumberFormat="1" applyFont="1" applyAlignment="1">
      <alignment vertical="top"/>
    </xf>
    <xf numFmtId="0" fontId="10" fillId="0" borderId="0" xfId="0" applyFont="1" applyFill="1" applyBorder="1" applyAlignment="1">
      <alignment vertical="top" wrapText="1"/>
    </xf>
    <xf numFmtId="0" fontId="15" fillId="0" borderId="0" xfId="0" applyFont="1" applyFill="1" applyAlignment="1">
      <alignment horizontal="justify" vertical="center"/>
    </xf>
    <xf numFmtId="0" fontId="10" fillId="2" borderId="0" xfId="0" applyFont="1" applyFill="1" applyAlignment="1">
      <alignment vertical="top"/>
    </xf>
    <xf numFmtId="0" fontId="10" fillId="0" borderId="0" xfId="0" applyFont="1" applyFill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0" borderId="0" xfId="0" applyFont="1" applyFill="1" applyAlignment="1">
      <alignment vertical="top" wrapText="1"/>
    </xf>
    <xf numFmtId="0" fontId="15" fillId="0" borderId="0" xfId="0" applyFont="1" applyAlignment="1">
      <alignment vertical="top" wrapText="1"/>
    </xf>
    <xf numFmtId="0" fontId="10" fillId="0" borderId="0" xfId="0" applyFont="1"/>
    <xf numFmtId="0" fontId="17" fillId="0" borderId="0" xfId="0" applyFont="1" applyFill="1" applyAlignment="1">
      <alignment vertical="top"/>
    </xf>
    <xf numFmtId="0" fontId="17" fillId="0" borderId="0" xfId="0" applyFont="1" applyFill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vertical="top"/>
    </xf>
    <xf numFmtId="0" fontId="9" fillId="0" borderId="0" xfId="0" applyFont="1" applyFill="1"/>
    <xf numFmtId="0" fontId="23" fillId="0" borderId="0" xfId="0" applyFont="1" applyFill="1"/>
    <xf numFmtId="2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top"/>
    </xf>
    <xf numFmtId="43" fontId="14" fillId="0" borderId="1" xfId="1" applyFont="1" applyFill="1" applyBorder="1" applyAlignment="1">
      <alignment horizontal="justify" vertical="center" wrapText="1"/>
    </xf>
    <xf numFmtId="0" fontId="14" fillId="0" borderId="0" xfId="0" applyFont="1" applyFill="1" applyAlignment="1">
      <alignment vertical="center"/>
    </xf>
    <xf numFmtId="2" fontId="23" fillId="0" borderId="1" xfId="0" applyNumberFormat="1" applyFont="1" applyFill="1" applyBorder="1" applyAlignment="1">
      <alignment horizontal="center"/>
    </xf>
    <xf numFmtId="0" fontId="23" fillId="0" borderId="1" xfId="0" applyFont="1" applyFill="1" applyBorder="1"/>
    <xf numFmtId="2" fontId="23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 wrapText="1"/>
    </xf>
    <xf numFmtId="2" fontId="6" fillId="0" borderId="1" xfId="0" applyNumberFormat="1" applyFont="1" applyFill="1" applyBorder="1" applyAlignment="1">
      <alignment horizontal="center" vertical="top"/>
    </xf>
    <xf numFmtId="0" fontId="17" fillId="0" borderId="0" xfId="2" applyFont="1" applyFill="1" applyAlignment="1">
      <alignment horizontal="center"/>
    </xf>
    <xf numFmtId="0" fontId="18" fillId="0" borderId="0" xfId="2" applyFont="1" applyFill="1" applyAlignment="1">
      <alignment horizontal="center"/>
    </xf>
    <xf numFmtId="0" fontId="18" fillId="0" borderId="1" xfId="2" applyFont="1" applyFill="1" applyBorder="1"/>
    <xf numFmtId="0" fontId="17" fillId="0" borderId="1" xfId="2" applyFont="1" applyFill="1" applyBorder="1"/>
    <xf numFmtId="0" fontId="17" fillId="0" borderId="1" xfId="2" applyFont="1" applyFill="1" applyBorder="1" applyAlignment="1">
      <alignment vertical="top"/>
    </xf>
    <xf numFmtId="0" fontId="19" fillId="0" borderId="1" xfId="2" applyFont="1" applyFill="1" applyBorder="1" applyAlignment="1">
      <alignment vertical="top"/>
    </xf>
    <xf numFmtId="39" fontId="14" fillId="0" borderId="1" xfId="1" applyNumberFormat="1" applyFont="1" applyFill="1" applyBorder="1" applyAlignment="1">
      <alignment horizontal="center" vertical="center" wrapText="1"/>
    </xf>
    <xf numFmtId="165" fontId="10" fillId="0" borderId="1" xfId="1" applyNumberFormat="1" applyFont="1" applyFill="1" applyBorder="1" applyAlignment="1">
      <alignment horizontal="center" vertical="top"/>
    </xf>
    <xf numFmtId="165" fontId="14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166" fontId="17" fillId="0" borderId="1" xfId="2" applyNumberFormat="1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left" vertical="top"/>
    </xf>
    <xf numFmtId="0" fontId="17" fillId="0" borderId="0" xfId="2" applyFont="1" applyFill="1" applyAlignment="1">
      <alignment vertical="top"/>
    </xf>
    <xf numFmtId="0" fontId="19" fillId="0" borderId="1" xfId="2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/>
    <xf numFmtId="16" fontId="17" fillId="0" borderId="1" xfId="2" applyNumberFormat="1" applyFont="1" applyFill="1" applyBorder="1" applyAlignment="1">
      <alignment vertical="top"/>
    </xf>
    <xf numFmtId="17" fontId="17" fillId="0" borderId="1" xfId="2" applyNumberFormat="1" applyFont="1" applyFill="1" applyBorder="1" applyAlignment="1">
      <alignment vertical="top"/>
    </xf>
    <xf numFmtId="14" fontId="17" fillId="0" borderId="0" xfId="0" applyNumberFormat="1" applyFont="1" applyFill="1" applyAlignment="1">
      <alignment vertical="top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/>
    </xf>
    <xf numFmtId="14" fontId="17" fillId="0" borderId="1" xfId="2" applyNumberFormat="1" applyFont="1" applyFill="1" applyBorder="1" applyAlignment="1">
      <alignment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center"/>
    </xf>
    <xf numFmtId="16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center" vertical="top" wrapText="1"/>
    </xf>
    <xf numFmtId="0" fontId="17" fillId="0" borderId="1" xfId="2" applyNumberFormat="1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justify" vertical="top" wrapText="1"/>
    </xf>
    <xf numFmtId="0" fontId="10" fillId="0" borderId="0" xfId="0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justify" vertical="top" wrapText="1"/>
    </xf>
    <xf numFmtId="0" fontId="10" fillId="0" borderId="0" xfId="0" applyFont="1" applyFill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0" fillId="2" borderId="0" xfId="0" applyFont="1" applyFill="1" applyAlignment="1">
      <alignment horizontal="justify" vertical="top"/>
    </xf>
    <xf numFmtId="0" fontId="15" fillId="2" borderId="0" xfId="0" applyFont="1" applyFill="1" applyAlignment="1">
      <alignment horizontal="justify" vertical="center"/>
    </xf>
    <xf numFmtId="0" fontId="10" fillId="0" borderId="0" xfId="0" applyFont="1" applyAlignment="1">
      <alignment horizontal="justify" vertical="top"/>
    </xf>
    <xf numFmtId="0" fontId="10" fillId="0" borderId="0" xfId="0" applyFont="1" applyBorder="1" applyAlignment="1">
      <alignment horizontal="justify"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vertical="center" wrapText="1"/>
    </xf>
    <xf numFmtId="0" fontId="1" fillId="0" borderId="0" xfId="0" applyFont="1" applyFill="1" applyAlignment="1"/>
    <xf numFmtId="0" fontId="11" fillId="0" borderId="0" xfId="0" applyFont="1" applyFill="1"/>
    <xf numFmtId="0" fontId="19" fillId="0" borderId="0" xfId="2" applyFont="1" applyFill="1" applyBorder="1" applyAlignment="1">
      <alignment horizontal="center" vertical="top" wrapText="1"/>
    </xf>
    <xf numFmtId="1" fontId="17" fillId="0" borderId="1" xfId="2" applyNumberFormat="1" applyFont="1" applyFill="1" applyBorder="1" applyAlignment="1">
      <alignment horizontal="center" vertical="top"/>
    </xf>
    <xf numFmtId="0" fontId="15" fillId="0" borderId="0" xfId="0" applyFont="1" applyFill="1" applyAlignment="1">
      <alignment horizontal="justify" vertical="center"/>
    </xf>
    <xf numFmtId="0" fontId="4" fillId="0" borderId="0" xfId="0" applyFont="1" applyAlignment="1">
      <alignment horizontal="justify" wrapText="1"/>
    </xf>
    <xf numFmtId="1" fontId="17" fillId="0" borderId="1" xfId="2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165" fontId="11" fillId="0" borderId="1" xfId="1" applyNumberFormat="1" applyFont="1" applyBorder="1" applyAlignment="1">
      <alignment horizontal="center" vertical="center" wrapText="1"/>
    </xf>
    <xf numFmtId="4" fontId="14" fillId="0" borderId="1" xfId="1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/>
    </xf>
    <xf numFmtId="17" fontId="17" fillId="0" borderId="1" xfId="0" applyNumberFormat="1" applyFont="1" applyFill="1" applyBorder="1" applyAlignment="1">
      <alignment vertical="top"/>
    </xf>
    <xf numFmtId="14" fontId="17" fillId="4" borderId="1" xfId="2" applyNumberFormat="1" applyFont="1" applyFill="1" applyBorder="1" applyAlignment="1">
      <alignment horizontal="left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1" xfId="2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right" vertical="center"/>
    </xf>
    <xf numFmtId="43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2" fontId="23" fillId="0" borderId="0" xfId="0" applyNumberFormat="1" applyFont="1" applyFill="1"/>
    <xf numFmtId="0" fontId="9" fillId="0" borderId="0" xfId="0" applyFont="1" applyFill="1" applyAlignment="1"/>
    <xf numFmtId="2" fontId="9" fillId="0" borderId="0" xfId="0" applyNumberFormat="1" applyFont="1" applyFill="1" applyAlignment="1"/>
    <xf numFmtId="2" fontId="9" fillId="0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0" fontId="17" fillId="0" borderId="1" xfId="2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" fontId="18" fillId="0" borderId="1" xfId="0" applyNumberFormat="1" applyFont="1" applyFill="1" applyBorder="1" applyAlignment="1">
      <alignment horizontal="center" vertical="top" wrapText="1"/>
    </xf>
    <xf numFmtId="16" fontId="1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9" fillId="0" borderId="1" xfId="2" applyNumberFormat="1" applyFont="1" applyFill="1" applyBorder="1" applyAlignment="1">
      <alignment vertical="top"/>
    </xf>
    <xf numFmtId="0" fontId="17" fillId="0" borderId="1" xfId="0" applyFont="1" applyFill="1" applyBorder="1" applyAlignment="1">
      <alignment vertical="center"/>
    </xf>
    <xf numFmtId="16" fontId="17" fillId="0" borderId="1" xfId="0" applyNumberFormat="1" applyFont="1" applyFill="1" applyBorder="1" applyAlignment="1">
      <alignment horizontal="center" vertical="top" wrapText="1"/>
    </xf>
    <xf numFmtId="16" fontId="17" fillId="0" borderId="1" xfId="2" applyNumberFormat="1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vertical="center" wrapText="1"/>
    </xf>
    <xf numFmtId="0" fontId="23" fillId="0" borderId="1" xfId="0" applyFont="1" applyFill="1" applyBorder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Fill="1" applyBorder="1" applyAlignment="1">
      <alignment horizontal="justify" vertical="top" wrapText="1"/>
    </xf>
    <xf numFmtId="0" fontId="10" fillId="2" borderId="0" xfId="0" applyFont="1" applyFill="1" applyBorder="1" applyAlignment="1">
      <alignment horizontal="justify" vertical="top" wrapText="1"/>
    </xf>
    <xf numFmtId="0" fontId="10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top" wrapText="1"/>
    </xf>
    <xf numFmtId="0" fontId="15" fillId="0" borderId="0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5" fillId="0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justify" vertical="center"/>
    </xf>
    <xf numFmtId="0" fontId="15" fillId="0" borderId="0" xfId="0" applyFont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/>
    </xf>
    <xf numFmtId="0" fontId="4" fillId="4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justify" wrapText="1"/>
    </xf>
    <xf numFmtId="0" fontId="4" fillId="0" borderId="0" xfId="0" applyFont="1" applyAlignment="1">
      <alignment horizontal="justify" vertical="top" wrapText="1"/>
    </xf>
    <xf numFmtId="0" fontId="10" fillId="0" borderId="0" xfId="2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justify" vertical="center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7" fillId="0" borderId="1" xfId="2" applyFont="1" applyFill="1" applyBorder="1" applyAlignment="1">
      <alignment horizontal="center" vertical="top" wrapText="1"/>
    </xf>
    <xf numFmtId="0" fontId="17" fillId="0" borderId="1" xfId="2" applyNumberFormat="1" applyFont="1" applyFill="1" applyBorder="1" applyAlignment="1">
      <alignment horizontal="center" vertical="top" wrapText="1"/>
    </xf>
    <xf numFmtId="0" fontId="18" fillId="0" borderId="1" xfId="2" applyFont="1" applyFill="1" applyBorder="1" applyAlignment="1">
      <alignment horizontal="center" vertical="top" wrapText="1"/>
    </xf>
    <xf numFmtId="4" fontId="17" fillId="0" borderId="1" xfId="2" applyNumberFormat="1" applyFont="1" applyFill="1" applyBorder="1" applyAlignment="1">
      <alignment horizontal="center" vertical="top" wrapText="1"/>
    </xf>
    <xf numFmtId="0" fontId="19" fillId="0" borderId="0" xfId="2" applyFont="1" applyFill="1" applyBorder="1" applyAlignment="1">
      <alignment horizontal="center" vertical="top" wrapText="1"/>
    </xf>
    <xf numFmtId="0" fontId="17" fillId="0" borderId="1" xfId="2" applyNumberFormat="1" applyFont="1" applyFill="1" applyBorder="1" applyAlignment="1">
      <alignment horizontal="left" vertical="top" wrapText="1"/>
    </xf>
    <xf numFmtId="0" fontId="17" fillId="0" borderId="1" xfId="2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left" vertical="top" wrapText="1"/>
    </xf>
    <xf numFmtId="0" fontId="19" fillId="0" borderId="0" xfId="0" applyFont="1" applyFill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/>
    </xf>
    <xf numFmtId="0" fontId="19" fillId="0" borderId="1" xfId="2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center" vertical="top" wrapText="1"/>
    </xf>
    <xf numFmtId="16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/>
    </xf>
    <xf numFmtId="2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16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top" wrapText="1"/>
    </xf>
    <xf numFmtId="2" fontId="2" fillId="0" borderId="1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16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3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 txBox="1"/>
      </xdr:nvSpPr>
      <xdr:spPr>
        <a:xfrm>
          <a:off x="6598920" y="125196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 txBox="1"/>
      </xdr:nvSpPr>
      <xdr:spPr>
        <a:xfrm>
          <a:off x="65989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0</xdr:colOff>
      <xdr:row>17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 txBox="1"/>
      </xdr:nvSpPr>
      <xdr:spPr>
        <a:xfrm>
          <a:off x="10866120" y="18699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200-000022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200-000026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200-000027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200-000028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19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200-000029000000}"/>
            </a:ext>
          </a:extLst>
        </xdr:cNvPr>
        <xdr:cNvSpPr txBox="1"/>
      </xdr:nvSpPr>
      <xdr:spPr>
        <a:xfrm>
          <a:off x="68144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0</xdr:colOff>
      <xdr:row>19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200-00002A000000}"/>
            </a:ext>
          </a:extLst>
        </xdr:cNvPr>
        <xdr:cNvSpPr txBox="1"/>
      </xdr:nvSpPr>
      <xdr:spPr>
        <a:xfrm>
          <a:off x="12224657" y="15991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200-000020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200-00002B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200-00002C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200-00002E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200-00002F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200-000030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0</xdr:colOff>
      <xdr:row>20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200-000031000000}"/>
            </a:ext>
          </a:extLst>
        </xdr:cNvPr>
        <xdr:cNvSpPr txBox="1"/>
      </xdr:nvSpPr>
      <xdr:spPr>
        <a:xfrm>
          <a:off x="68144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12</xdr:col>
      <xdr:colOff>0</xdr:colOff>
      <xdr:row>20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200-000032000000}"/>
            </a:ext>
          </a:extLst>
        </xdr:cNvPr>
        <xdr:cNvSpPr txBox="1"/>
      </xdr:nvSpPr>
      <xdr:spPr>
        <a:xfrm>
          <a:off x="12224657" y="168619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opLeftCell="A19" workbookViewId="0">
      <selection activeCell="A38" sqref="A38"/>
    </sheetView>
  </sheetViews>
  <sheetFormatPr defaultColWidth="8.88671875" defaultRowHeight="13.8" x14ac:dyDescent="0.25"/>
  <cols>
    <col min="1" max="7" width="8.88671875" style="1"/>
    <col min="8" max="8" width="23.33203125" style="1" customWidth="1"/>
    <col min="9" max="16384" width="8.88671875" style="1"/>
  </cols>
  <sheetData>
    <row r="1" spans="1:8" ht="15.6" x14ac:dyDescent="0.3">
      <c r="G1" s="167" t="s">
        <v>55</v>
      </c>
      <c r="H1" s="167"/>
    </row>
    <row r="2" spans="1:8" ht="15.6" x14ac:dyDescent="0.3">
      <c r="G2" s="167" t="s">
        <v>56</v>
      </c>
      <c r="H2" s="167"/>
    </row>
    <row r="3" spans="1:8" ht="15.6" x14ac:dyDescent="0.3">
      <c r="G3" s="167" t="s">
        <v>57</v>
      </c>
      <c r="H3" s="167"/>
    </row>
    <row r="4" spans="1:8" ht="15.6" x14ac:dyDescent="0.3">
      <c r="G4" s="167" t="s">
        <v>58</v>
      </c>
      <c r="H4" s="167"/>
    </row>
    <row r="6" spans="1:8" x14ac:dyDescent="0.25">
      <c r="H6" s="2"/>
    </row>
    <row r="7" spans="1:8" x14ac:dyDescent="0.25">
      <c r="H7" s="2"/>
    </row>
    <row r="11" spans="1:8" ht="41.4" customHeight="1" x14ac:dyDescent="0.3">
      <c r="A11" s="168" t="s">
        <v>244</v>
      </c>
      <c r="B11" s="168"/>
      <c r="C11" s="168"/>
      <c r="D11" s="168"/>
      <c r="E11" s="168"/>
      <c r="F11" s="168"/>
      <c r="G11" s="168"/>
      <c r="H11" s="168"/>
    </row>
    <row r="12" spans="1:8" ht="17.399999999999999" x14ac:dyDescent="0.3">
      <c r="A12" s="166"/>
      <c r="B12" s="166"/>
      <c r="C12" s="166"/>
      <c r="D12" s="166"/>
      <c r="E12" s="166"/>
      <c r="F12" s="166"/>
      <c r="G12" s="166"/>
      <c r="H12" s="166"/>
    </row>
    <row r="13" spans="1:8" ht="17.399999999999999" x14ac:dyDescent="0.3">
      <c r="A13" s="166"/>
      <c r="B13" s="166"/>
      <c r="C13" s="166"/>
      <c r="D13" s="166"/>
      <c r="E13" s="166"/>
      <c r="F13" s="166"/>
      <c r="G13" s="166"/>
      <c r="H13" s="166"/>
    </row>
    <row r="14" spans="1:8" ht="15.6" x14ac:dyDescent="0.3">
      <c r="A14" s="170" t="s">
        <v>411</v>
      </c>
      <c r="B14" s="170"/>
      <c r="C14" s="170"/>
      <c r="D14" s="170"/>
      <c r="E14" s="170"/>
      <c r="F14" s="170"/>
      <c r="G14" s="170"/>
      <c r="H14" s="170"/>
    </row>
    <row r="15" spans="1:8" ht="27.6" x14ac:dyDescent="0.45">
      <c r="A15" s="171"/>
      <c r="B15" s="171"/>
      <c r="C15" s="171"/>
      <c r="D15" s="171"/>
      <c r="E15" s="171"/>
      <c r="F15" s="171"/>
      <c r="G15" s="171"/>
      <c r="H15" s="171"/>
    </row>
    <row r="16" spans="1:8" ht="18" customHeight="1" x14ac:dyDescent="0.25">
      <c r="A16" s="172" t="s">
        <v>176</v>
      </c>
      <c r="B16" s="172"/>
      <c r="C16" s="172"/>
      <c r="D16" s="172"/>
      <c r="E16" s="172"/>
      <c r="F16" s="172"/>
      <c r="G16" s="172"/>
      <c r="H16" s="172"/>
    </row>
    <row r="19" spans="1:11" x14ac:dyDescent="0.25">
      <c r="A19" s="173" t="s">
        <v>59</v>
      </c>
      <c r="B19" s="173"/>
      <c r="C19" s="173"/>
      <c r="D19" s="173"/>
      <c r="E19" s="173"/>
      <c r="F19" s="173"/>
      <c r="G19" s="173"/>
      <c r="H19" s="173"/>
    </row>
    <row r="20" spans="1:11" s="3" customFormat="1" x14ac:dyDescent="0.25">
      <c r="A20" s="18" t="s">
        <v>372</v>
      </c>
      <c r="B20" s="18"/>
      <c r="C20" s="18"/>
      <c r="D20" s="18"/>
      <c r="E20" s="18"/>
      <c r="F20" s="18"/>
      <c r="G20" s="18"/>
      <c r="H20" s="18"/>
    </row>
    <row r="21" spans="1:11" s="3" customFormat="1" x14ac:dyDescent="0.25">
      <c r="A21" s="18" t="s">
        <v>373</v>
      </c>
      <c r="B21" s="18"/>
      <c r="C21" s="18"/>
      <c r="D21" s="18"/>
      <c r="E21" s="18"/>
      <c r="F21" s="18"/>
      <c r="G21" s="18"/>
      <c r="H21" s="18"/>
    </row>
    <row r="22" spans="1:11" s="3" customFormat="1" x14ac:dyDescent="0.25">
      <c r="A22" s="18" t="s">
        <v>412</v>
      </c>
      <c r="B22" s="18"/>
      <c r="C22" s="18"/>
      <c r="D22" s="18"/>
      <c r="E22" s="18"/>
      <c r="F22" s="18"/>
      <c r="G22" s="18"/>
      <c r="H22" s="18"/>
    </row>
    <row r="23" spans="1:11" s="3" customFormat="1" x14ac:dyDescent="0.25">
      <c r="A23" s="18" t="s">
        <v>374</v>
      </c>
      <c r="B23" s="18"/>
      <c r="C23" s="18"/>
      <c r="D23" s="18"/>
      <c r="E23" s="18"/>
      <c r="F23" s="18"/>
      <c r="G23" s="18"/>
      <c r="H23" s="18"/>
      <c r="K23" s="119"/>
    </row>
    <row r="24" spans="1:11" s="3" customFormat="1" x14ac:dyDescent="0.25">
      <c r="A24" s="18" t="s">
        <v>375</v>
      </c>
      <c r="B24" s="18"/>
      <c r="C24" s="18"/>
      <c r="D24" s="18"/>
      <c r="E24" s="18"/>
      <c r="F24" s="18"/>
      <c r="G24" s="18"/>
      <c r="H24" s="18"/>
    </row>
    <row r="25" spans="1:11" s="3" customFormat="1" x14ac:dyDescent="0.25">
      <c r="A25" s="18" t="s">
        <v>376</v>
      </c>
      <c r="B25" s="18"/>
      <c r="C25" s="18"/>
      <c r="D25" s="18"/>
      <c r="E25" s="18"/>
      <c r="F25" s="18"/>
      <c r="G25" s="18"/>
      <c r="H25" s="18"/>
    </row>
    <row r="26" spans="1:11" s="3" customFormat="1" x14ac:dyDescent="0.25">
      <c r="A26" s="18" t="s">
        <v>377</v>
      </c>
      <c r="B26" s="18"/>
      <c r="C26" s="18"/>
      <c r="D26" s="18"/>
      <c r="E26" s="18"/>
      <c r="F26" s="18"/>
      <c r="G26" s="18"/>
      <c r="H26" s="18"/>
    </row>
    <row r="27" spans="1:11" s="3" customFormat="1" x14ac:dyDescent="0.25">
      <c r="A27" s="18" t="s">
        <v>378</v>
      </c>
      <c r="B27" s="18"/>
      <c r="C27" s="18"/>
      <c r="D27" s="18"/>
      <c r="E27" s="18"/>
      <c r="F27" s="18"/>
      <c r="G27" s="18"/>
      <c r="H27" s="18"/>
    </row>
    <row r="28" spans="1:11" s="3" customFormat="1" x14ac:dyDescent="0.25">
      <c r="A28" s="98" t="s">
        <v>379</v>
      </c>
      <c r="B28" s="18"/>
      <c r="C28" s="18"/>
      <c r="D28" s="18"/>
      <c r="E28" s="18"/>
      <c r="F28" s="18"/>
      <c r="G28" s="18"/>
      <c r="H28" s="18"/>
    </row>
    <row r="29" spans="1:11" s="3" customFormat="1" x14ac:dyDescent="0.25">
      <c r="A29" s="98" t="s">
        <v>380</v>
      </c>
      <c r="B29" s="18"/>
      <c r="C29" s="18"/>
      <c r="D29" s="18"/>
      <c r="E29" s="18"/>
      <c r="F29" s="18"/>
      <c r="G29" s="18"/>
      <c r="H29" s="18"/>
    </row>
    <row r="30" spans="1:11" s="3" customFormat="1" x14ac:dyDescent="0.25">
      <c r="A30" s="98" t="s">
        <v>381</v>
      </c>
      <c r="B30" s="18"/>
      <c r="C30" s="18"/>
      <c r="D30" s="18"/>
      <c r="E30" s="18"/>
      <c r="F30" s="18"/>
      <c r="G30" s="18"/>
      <c r="H30" s="18"/>
    </row>
    <row r="31" spans="1:11" s="3" customFormat="1" x14ac:dyDescent="0.25">
      <c r="A31" s="98" t="s">
        <v>382</v>
      </c>
      <c r="B31" s="18"/>
      <c r="C31" s="18"/>
      <c r="D31" s="18"/>
      <c r="E31" s="18"/>
      <c r="F31" s="18"/>
      <c r="G31" s="18"/>
      <c r="H31" s="18"/>
    </row>
    <row r="32" spans="1:11" s="3" customFormat="1" x14ac:dyDescent="0.25">
      <c r="A32" s="98" t="s">
        <v>416</v>
      </c>
      <c r="B32" s="18"/>
      <c r="C32" s="18"/>
      <c r="D32" s="18"/>
      <c r="E32" s="18"/>
      <c r="F32" s="18"/>
      <c r="G32" s="18"/>
      <c r="H32" s="18"/>
    </row>
    <row r="33" spans="1:8" s="3" customFormat="1" x14ac:dyDescent="0.25">
      <c r="A33" s="98" t="s">
        <v>441</v>
      </c>
      <c r="B33" s="18"/>
      <c r="C33" s="18"/>
      <c r="D33" s="18"/>
      <c r="E33" s="18"/>
      <c r="F33" s="18"/>
      <c r="G33" s="18"/>
      <c r="H33" s="18"/>
    </row>
    <row r="35" spans="1:8" ht="31.2" customHeight="1" x14ac:dyDescent="0.25">
      <c r="A35" s="174" t="s">
        <v>417</v>
      </c>
      <c r="B35" s="174"/>
      <c r="C35" s="174"/>
      <c r="D35" s="174"/>
      <c r="E35" s="174"/>
      <c r="F35" s="174"/>
      <c r="G35" s="174"/>
      <c r="H35" s="174"/>
    </row>
    <row r="36" spans="1:8" x14ac:dyDescent="0.25">
      <c r="A36" s="1" t="s">
        <v>60</v>
      </c>
    </row>
    <row r="37" spans="1:8" ht="29.4" customHeight="1" x14ac:dyDescent="0.25">
      <c r="A37" s="169" t="s">
        <v>450</v>
      </c>
      <c r="B37" s="169"/>
      <c r="C37" s="169"/>
      <c r="D37" s="169"/>
      <c r="E37" s="169"/>
      <c r="F37" s="169"/>
      <c r="G37" s="169"/>
      <c r="H37" s="169"/>
    </row>
    <row r="38" spans="1:8" x14ac:dyDescent="0.25">
      <c r="A38" s="1" t="s">
        <v>60</v>
      </c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72" ht="13.95" hidden="1" customHeight="1" x14ac:dyDescent="0.25"/>
    <row r="73" ht="13.95" hidden="1" customHeight="1" x14ac:dyDescent="0.25"/>
  </sheetData>
  <mergeCells count="13">
    <mergeCell ref="A37:H37"/>
    <mergeCell ref="A13:H13"/>
    <mergeCell ref="A14:H14"/>
    <mergeCell ref="A15:H15"/>
    <mergeCell ref="A16:H16"/>
    <mergeCell ref="A19:H19"/>
    <mergeCell ref="A35:H35"/>
    <mergeCell ref="A12:H12"/>
    <mergeCell ref="G1:H1"/>
    <mergeCell ref="G2:H2"/>
    <mergeCell ref="G3:H3"/>
    <mergeCell ref="G4:H4"/>
    <mergeCell ref="A11:H11"/>
  </mergeCells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topLeftCell="A79" zoomScale="60" zoomScaleNormal="60" workbookViewId="0">
      <selection activeCell="A87" sqref="A87:H89"/>
    </sheetView>
  </sheetViews>
  <sheetFormatPr defaultColWidth="8.88671875" defaultRowHeight="18" x14ac:dyDescent="0.25"/>
  <cols>
    <col min="1" max="1" width="37.88671875" style="17" customWidth="1"/>
    <col min="2" max="3" width="20.33203125" style="17" customWidth="1"/>
    <col min="4" max="4" width="21.6640625" style="17" customWidth="1"/>
    <col min="5" max="5" width="21.5546875" style="17" customWidth="1"/>
    <col min="6" max="6" width="20.6640625" style="17" customWidth="1"/>
    <col min="7" max="7" width="23.88671875" style="17" customWidth="1"/>
    <col min="8" max="8" width="25" style="17" customWidth="1"/>
    <col min="9" max="9" width="45.6640625" style="17" customWidth="1"/>
    <col min="10" max="16384" width="8.88671875" style="17"/>
  </cols>
  <sheetData>
    <row r="1" spans="1:8" ht="15.6" customHeight="1" x14ac:dyDescent="0.25">
      <c r="A1" s="185" t="s">
        <v>81</v>
      </c>
      <c r="B1" s="185"/>
      <c r="C1" s="185"/>
      <c r="D1" s="185"/>
      <c r="E1" s="185"/>
      <c r="F1" s="185"/>
      <c r="G1" s="185"/>
    </row>
    <row r="2" spans="1:8" x14ac:dyDescent="0.25">
      <c r="A2" s="185"/>
      <c r="B2" s="185"/>
      <c r="C2" s="185"/>
      <c r="D2" s="185"/>
    </row>
    <row r="4" spans="1:8" ht="48" customHeight="1" x14ac:dyDescent="0.25">
      <c r="A4" s="14" t="s">
        <v>61</v>
      </c>
      <c r="B4" s="186" t="s">
        <v>353</v>
      </c>
      <c r="C4" s="186"/>
      <c r="D4" s="186"/>
      <c r="E4" s="186"/>
      <c r="F4" s="186"/>
      <c r="G4" s="186"/>
      <c r="H4" s="186"/>
    </row>
    <row r="5" spans="1:8" ht="43.95" customHeight="1" x14ac:dyDescent="0.25">
      <c r="A5" s="14" t="s">
        <v>62</v>
      </c>
      <c r="B5" s="188" t="s">
        <v>54</v>
      </c>
      <c r="C5" s="188"/>
      <c r="D5" s="188"/>
      <c r="E5" s="188"/>
      <c r="F5" s="188"/>
      <c r="G5" s="188"/>
      <c r="H5" s="188"/>
    </row>
    <row r="6" spans="1:8" ht="36.6" customHeight="1" x14ac:dyDescent="0.25">
      <c r="A6" s="186" t="s">
        <v>63</v>
      </c>
      <c r="B6" s="182" t="s">
        <v>64</v>
      </c>
      <c r="C6" s="182"/>
      <c r="D6" s="182"/>
      <c r="E6" s="182"/>
      <c r="F6" s="182"/>
      <c r="G6" s="182"/>
      <c r="H6" s="182"/>
    </row>
    <row r="7" spans="1:8" ht="18" customHeight="1" x14ac:dyDescent="0.25">
      <c r="A7" s="186"/>
      <c r="B7" s="182" t="s">
        <v>65</v>
      </c>
      <c r="C7" s="182"/>
      <c r="D7" s="182"/>
      <c r="E7" s="182"/>
      <c r="F7" s="182"/>
      <c r="G7" s="182"/>
      <c r="H7" s="182"/>
    </row>
    <row r="8" spans="1:8" ht="21" customHeight="1" x14ac:dyDescent="0.25">
      <c r="A8" s="186"/>
      <c r="B8" s="182" t="s">
        <v>66</v>
      </c>
      <c r="C8" s="182"/>
      <c r="D8" s="182"/>
      <c r="E8" s="182"/>
      <c r="F8" s="182"/>
      <c r="G8" s="182"/>
      <c r="H8" s="182"/>
    </row>
    <row r="9" spans="1:8" ht="15.6" customHeight="1" x14ac:dyDescent="0.25">
      <c r="A9" s="182" t="s">
        <v>67</v>
      </c>
      <c r="B9" s="186" t="s">
        <v>82</v>
      </c>
      <c r="C9" s="186"/>
      <c r="D9" s="186"/>
      <c r="E9" s="186"/>
      <c r="F9" s="186"/>
      <c r="G9" s="186"/>
      <c r="H9" s="186"/>
    </row>
    <row r="10" spans="1:8" ht="21.6" customHeight="1" x14ac:dyDescent="0.25">
      <c r="A10" s="182"/>
      <c r="B10" s="186" t="s">
        <v>83</v>
      </c>
      <c r="C10" s="186"/>
      <c r="D10" s="186"/>
      <c r="E10" s="186"/>
      <c r="F10" s="186"/>
      <c r="G10" s="186"/>
      <c r="H10" s="186"/>
    </row>
    <row r="11" spans="1:8" ht="37.950000000000003" customHeight="1" x14ac:dyDescent="0.25">
      <c r="A11" s="182"/>
      <c r="B11" s="186" t="s">
        <v>84</v>
      </c>
      <c r="C11" s="186"/>
      <c r="D11" s="186"/>
      <c r="E11" s="186"/>
      <c r="F11" s="186"/>
      <c r="G11" s="186"/>
      <c r="H11" s="186"/>
    </row>
    <row r="12" spans="1:8" ht="20.399999999999999" customHeight="1" x14ac:dyDescent="0.25">
      <c r="A12" s="182"/>
      <c r="B12" s="186" t="s">
        <v>85</v>
      </c>
      <c r="C12" s="186"/>
      <c r="D12" s="186"/>
      <c r="E12" s="186"/>
      <c r="F12" s="186"/>
      <c r="G12" s="186"/>
      <c r="H12" s="186"/>
    </row>
    <row r="13" spans="1:8" ht="19.2" customHeight="1" x14ac:dyDescent="0.25">
      <c r="A13" s="182"/>
      <c r="B13" s="188" t="s">
        <v>185</v>
      </c>
      <c r="C13" s="188"/>
      <c r="D13" s="188"/>
      <c r="E13" s="188"/>
      <c r="F13" s="188"/>
      <c r="G13" s="188"/>
      <c r="H13" s="188"/>
    </row>
    <row r="14" spans="1:8" ht="19.2" customHeight="1" x14ac:dyDescent="0.25">
      <c r="A14" s="182"/>
      <c r="B14" s="188" t="s">
        <v>86</v>
      </c>
      <c r="C14" s="188"/>
      <c r="D14" s="188"/>
      <c r="E14" s="188"/>
      <c r="F14" s="188"/>
      <c r="G14" s="188"/>
      <c r="H14" s="188"/>
    </row>
    <row r="15" spans="1:8" ht="74.400000000000006" customHeight="1" x14ac:dyDescent="0.25">
      <c r="A15" s="187" t="s">
        <v>144</v>
      </c>
      <c r="B15" s="180" t="s">
        <v>418</v>
      </c>
      <c r="C15" s="180"/>
      <c r="D15" s="180"/>
      <c r="E15" s="180"/>
      <c r="F15" s="180"/>
      <c r="G15" s="180"/>
      <c r="H15" s="180"/>
    </row>
    <row r="16" spans="1:8" ht="55.95" customHeight="1" x14ac:dyDescent="0.25">
      <c r="A16" s="187"/>
      <c r="B16" s="180" t="s">
        <v>145</v>
      </c>
      <c r="C16" s="180"/>
      <c r="D16" s="180"/>
      <c r="E16" s="180"/>
      <c r="F16" s="180"/>
      <c r="G16" s="180"/>
      <c r="H16" s="180"/>
    </row>
    <row r="17" spans="1:11" ht="78.599999999999994" customHeight="1" x14ac:dyDescent="0.25">
      <c r="A17" s="187"/>
      <c r="B17" s="180" t="s">
        <v>419</v>
      </c>
      <c r="C17" s="180"/>
      <c r="D17" s="180"/>
      <c r="E17" s="180"/>
      <c r="F17" s="180"/>
      <c r="G17" s="180"/>
      <c r="H17" s="180"/>
    </row>
    <row r="18" spans="1:11" ht="79.2" customHeight="1" x14ac:dyDescent="0.25">
      <c r="A18" s="187"/>
      <c r="B18" s="180" t="s">
        <v>146</v>
      </c>
      <c r="C18" s="180"/>
      <c r="D18" s="180"/>
      <c r="E18" s="180"/>
      <c r="F18" s="180"/>
      <c r="G18" s="180"/>
      <c r="H18" s="180"/>
    </row>
    <row r="19" spans="1:11" ht="79.95" customHeight="1" x14ac:dyDescent="0.25">
      <c r="A19" s="187"/>
      <c r="B19" s="182" t="s">
        <v>187</v>
      </c>
      <c r="C19" s="182"/>
      <c r="D19" s="182"/>
      <c r="E19" s="182"/>
      <c r="F19" s="182"/>
      <c r="G19" s="182"/>
      <c r="H19" s="182"/>
    </row>
    <row r="20" spans="1:11" ht="46.2" customHeight="1" x14ac:dyDescent="0.25">
      <c r="A20" s="158"/>
      <c r="B20" s="180" t="s">
        <v>186</v>
      </c>
      <c r="C20" s="180"/>
      <c r="D20" s="180"/>
      <c r="E20" s="180"/>
      <c r="F20" s="180"/>
      <c r="G20" s="180"/>
      <c r="H20" s="180"/>
    </row>
    <row r="21" spans="1:11" ht="46.2" customHeight="1" x14ac:dyDescent="0.25">
      <c r="A21" s="182" t="s">
        <v>70</v>
      </c>
      <c r="B21" s="181" t="s">
        <v>69</v>
      </c>
      <c r="C21" s="181"/>
      <c r="D21" s="181"/>
      <c r="E21" s="181"/>
      <c r="F21" s="181"/>
      <c r="G21" s="181"/>
      <c r="H21" s="181"/>
    </row>
    <row r="22" spans="1:11" ht="36" customHeight="1" x14ac:dyDescent="0.25">
      <c r="A22" s="182"/>
      <c r="B22" s="142" t="s">
        <v>91</v>
      </c>
      <c r="C22" s="142">
        <v>2023</v>
      </c>
      <c r="D22" s="142">
        <v>2024</v>
      </c>
      <c r="E22" s="142">
        <v>2025</v>
      </c>
      <c r="F22" s="142">
        <v>2026</v>
      </c>
      <c r="G22" s="142">
        <v>2027</v>
      </c>
      <c r="H22" s="142">
        <v>2028</v>
      </c>
    </row>
    <row r="23" spans="1:11" ht="48" customHeight="1" x14ac:dyDescent="0.25">
      <c r="A23" s="37" t="s">
        <v>72</v>
      </c>
      <c r="B23" s="38">
        <f>SUM(C23:H23)</f>
        <v>7696817.8300000001</v>
      </c>
      <c r="C23" s="38">
        <f>'паспорт пп2'!E8+'паспорт пп 3'!E8+'паспорт пп 4'!E8+'паспорт пп 5'!E8+'паспорт пп 6'!E8+'паспорт пп 8'!E8</f>
        <v>1070815.1399999997</v>
      </c>
      <c r="D23" s="38">
        <f>'паспорт пп2'!F8+'паспорт пп 3'!F8+'паспорт пп 4'!F8+'паспорт пп 5'!F8+'паспорт пп 6'!F8+'паспорт пп 8'!F8</f>
        <v>1261667.3</v>
      </c>
      <c r="E23" s="38">
        <f>'паспорт пп2'!G8+'паспорт пп 3'!G8+'паспорт пп 4'!G8+'паспорт пп 5'!G8+'паспорт пп 6'!G8+'паспорт пп 8'!G8</f>
        <v>1262115.8</v>
      </c>
      <c r="F23" s="38">
        <f>'паспорт пп2'!H8+'паспорт пп 3'!H8+'паспорт пп 4'!H8+'паспорт пп 5'!H8+'паспорт пп 6'!H8+'паспорт пп 8'!H8</f>
        <v>1439364.61</v>
      </c>
      <c r="G23" s="38">
        <f>'паспорт пп2'!I8+'паспорт пп 3'!I8+'паспорт пп 4'!I8+'паспорт пп 5'!I8+'паспорт пп 6'!I8+'паспорт пп 8'!I8</f>
        <v>1367331.6400000001</v>
      </c>
      <c r="H23" s="38">
        <f>'паспорт пп2'!J8+'паспорт пп 3'!J8+'паспорт пп 4'!J8+'паспорт пп 5'!J8+'паспорт пп 6'!J8+'паспорт пп 8'!J8</f>
        <v>1295523.3400000001</v>
      </c>
      <c r="I23" s="39"/>
      <c r="K23" s="16"/>
    </row>
    <row r="24" spans="1:11" ht="37.200000000000003" customHeight="1" x14ac:dyDescent="0.25">
      <c r="A24" s="37" t="s">
        <v>29</v>
      </c>
      <c r="B24" s="38">
        <f>SUM(C24:H24)</f>
        <v>223285.78</v>
      </c>
      <c r="C24" s="38">
        <f>'паспорт пп 3'!E9+'паспорт пп 4'!E9+'паспорт пп 5'!E9+'паспорт пп2'!E9+'паспорт пп 8'!E9</f>
        <v>34578.910000000003</v>
      </c>
      <c r="D24" s="38">
        <f>'паспорт пп2'!F9+'паспорт пп 3'!F9+'паспорт пп 4'!F9+'паспорт пп 5'!F9+'паспорт пп 6'!F9+'паспорт пп 8'!F9</f>
        <v>57738.460000000006</v>
      </c>
      <c r="E24" s="38">
        <f>'паспорт пп2'!G9+'паспорт пп 3'!G9+'паспорт пп 4'!G9+'паспорт пп 5'!G9+'паспорт пп 6'!G9</f>
        <v>97797.35</v>
      </c>
      <c r="F24" s="78">
        <f>'паспорт пп2'!H9+'паспорт пп 3'!H9+'паспорт пп 4'!H9+'паспорт пп 5'!H9+'паспорт пп 6'!H9</f>
        <v>22106.86</v>
      </c>
      <c r="G24" s="78">
        <f>'паспорт пп2'!I9+'паспорт пп 3'!I9+'паспорт пп 4'!I9+'паспорт пп 5'!I9+'паспорт пп 6'!I9</f>
        <v>7568.8700000000008</v>
      </c>
      <c r="H24" s="78">
        <f>'паспорт пп2'!J9+'паспорт пп 3'!J9+'паспорт пп 4'!J9+'паспорт пп 5'!J9+'паспорт пп 6'!J9</f>
        <v>3495.33</v>
      </c>
    </row>
    <row r="25" spans="1:11" ht="29.4" customHeight="1" x14ac:dyDescent="0.25">
      <c r="A25" s="14" t="s">
        <v>180</v>
      </c>
      <c r="B25" s="38">
        <f>SUM(C25:H25)</f>
        <v>45787.23</v>
      </c>
      <c r="C25" s="38">
        <f>'паспорт пп 3'!E10+'паспорт пп 4'!E10</f>
        <v>7450.51</v>
      </c>
      <c r="D25" s="38">
        <f>'паспорт пп 3'!F10+'паспорт пп 4'!F10+'паспорт пп 6'!F10</f>
        <v>2591.8200000000002</v>
      </c>
      <c r="E25" s="38">
        <f>'паспорт пп 3'!G10+'паспорт пп 4'!G10+'паспорт пп 6'!G10</f>
        <v>17547.059999999998</v>
      </c>
      <c r="F25" s="78">
        <f>'паспорт пп 3'!H10+'паспорт пп 4'!H10+'паспорт пп 6'!H10</f>
        <v>3454.4700000000003</v>
      </c>
      <c r="G25" s="78">
        <f>'паспорт пп 3'!I10+'паспорт пп 4'!I10+'паспорт пп 6'!I10</f>
        <v>11643.75</v>
      </c>
      <c r="H25" s="78">
        <f>'паспорт пп 3'!J10+'паспорт пп 4'!J10+'паспорт пп 6'!J10</f>
        <v>3099.62</v>
      </c>
    </row>
    <row r="26" spans="1:11" ht="25.95" customHeight="1" x14ac:dyDescent="0.25">
      <c r="A26" s="37" t="s">
        <v>73</v>
      </c>
      <c r="B26" s="38">
        <f>SUM(C26:H26)</f>
        <v>760768.42999999993</v>
      </c>
      <c r="C26" s="38">
        <f>'паспорт пп2'!E10+'паспорт пп 3'!E11+'паспорт пп 4'!E11+'паспорт пп 6'!E11</f>
        <v>95157.99</v>
      </c>
      <c r="D26" s="38">
        <f>'паспорт пп2'!F10+'паспорт пп 3'!F11+'паспорт пп 4'!F11+'паспорт пп 6'!F11</f>
        <v>122455.76000000001</v>
      </c>
      <c r="E26" s="38">
        <f>'паспорт пп2'!G10+'паспорт пп 3'!G11+'паспорт пп 4'!G11+'паспорт пп 6'!G11</f>
        <v>143094.41999999998</v>
      </c>
      <c r="F26" s="38">
        <f>'паспорт пп2'!H10+'паспорт пп 3'!H11+'паспорт пп 4'!H11+'паспорт пп 6'!H11</f>
        <v>133353.41999999998</v>
      </c>
      <c r="G26" s="38">
        <f>'паспорт пп2'!I10+'паспорт пп 3'!I11+'паспорт пп 4'!I11+'паспорт пп 6'!I11</f>
        <v>133353.41999999998</v>
      </c>
      <c r="H26" s="38">
        <f>'паспорт пп2'!J10+'паспорт пп 3'!J11+'паспорт пп 4'!J11+'паспорт пп 6'!J11</f>
        <v>133353.41999999998</v>
      </c>
    </row>
    <row r="27" spans="1:11" ht="27.6" customHeight="1" x14ac:dyDescent="0.25">
      <c r="A27" s="37" t="s">
        <v>71</v>
      </c>
      <c r="B27" s="38">
        <f>SUM(C27:H27)</f>
        <v>8726659.2699999996</v>
      </c>
      <c r="C27" s="38">
        <f t="shared" ref="C27:H27" si="0">C25+C24+C23+C26</f>
        <v>1208002.5499999996</v>
      </c>
      <c r="D27" s="38">
        <f t="shared" si="0"/>
        <v>1444453.34</v>
      </c>
      <c r="E27" s="38">
        <f t="shared" si="0"/>
        <v>1520554.63</v>
      </c>
      <c r="F27" s="38">
        <f t="shared" si="0"/>
        <v>1598279.36</v>
      </c>
      <c r="G27" s="38">
        <f t="shared" si="0"/>
        <v>1519897.6800000002</v>
      </c>
      <c r="H27" s="38">
        <f t="shared" si="0"/>
        <v>1435471.71</v>
      </c>
    </row>
    <row r="28" spans="1:11" s="16" customFormat="1" x14ac:dyDescent="0.25">
      <c r="A28" s="40"/>
    </row>
    <row r="29" spans="1:11" s="16" customFormat="1" ht="18" customHeight="1" x14ac:dyDescent="0.25">
      <c r="A29" s="183" t="s">
        <v>147</v>
      </c>
      <c r="B29" s="183"/>
      <c r="C29" s="183"/>
      <c r="D29" s="183"/>
      <c r="E29" s="183"/>
      <c r="F29" s="183"/>
      <c r="G29" s="183"/>
    </row>
    <row r="30" spans="1:11" s="16" customFormat="1" ht="18" customHeight="1" x14ac:dyDescent="0.25">
      <c r="A30" s="104"/>
      <c r="B30" s="104"/>
      <c r="C30" s="104"/>
      <c r="D30" s="104"/>
      <c r="E30" s="104"/>
      <c r="F30" s="104"/>
      <c r="G30" s="104"/>
    </row>
    <row r="31" spans="1:11" s="36" customFormat="1" ht="137.4" customHeight="1" x14ac:dyDescent="0.25">
      <c r="A31" s="178" t="s">
        <v>354</v>
      </c>
      <c r="B31" s="178"/>
      <c r="C31" s="178"/>
      <c r="D31" s="178"/>
      <c r="E31" s="178"/>
      <c r="F31" s="178"/>
      <c r="G31" s="178"/>
      <c r="H31" s="178"/>
    </row>
    <row r="32" spans="1:11" s="36" customFormat="1" ht="39.6" customHeight="1" x14ac:dyDescent="0.25">
      <c r="A32" s="178" t="s">
        <v>74</v>
      </c>
      <c r="B32" s="178"/>
      <c r="C32" s="178"/>
      <c r="D32" s="178"/>
      <c r="E32" s="178"/>
      <c r="F32" s="178"/>
      <c r="G32" s="178"/>
      <c r="H32" s="178"/>
    </row>
    <row r="33" spans="1:9" s="36" customFormat="1" ht="36.6" customHeight="1" x14ac:dyDescent="0.25">
      <c r="A33" s="178" t="s">
        <v>75</v>
      </c>
      <c r="B33" s="178"/>
      <c r="C33" s="178"/>
      <c r="D33" s="178"/>
      <c r="E33" s="178"/>
      <c r="F33" s="178"/>
      <c r="G33" s="178"/>
      <c r="H33" s="178"/>
    </row>
    <row r="34" spans="1:9" s="36" customFormat="1" ht="117" customHeight="1" x14ac:dyDescent="0.25">
      <c r="A34" s="178" t="s">
        <v>76</v>
      </c>
      <c r="B34" s="178"/>
      <c r="C34" s="178"/>
      <c r="D34" s="178"/>
      <c r="E34" s="178"/>
      <c r="F34" s="178"/>
      <c r="G34" s="178"/>
      <c r="H34" s="178"/>
    </row>
    <row r="35" spans="1:9" s="16" customFormat="1" hidden="1" x14ac:dyDescent="0.25">
      <c r="A35" s="41"/>
      <c r="B35" s="36"/>
      <c r="C35" s="36"/>
      <c r="D35" s="36"/>
      <c r="E35" s="36"/>
      <c r="F35" s="36"/>
      <c r="G35" s="36"/>
      <c r="H35" s="36"/>
    </row>
    <row r="36" spans="1:9" s="42" customFormat="1" ht="18" hidden="1" customHeight="1" x14ac:dyDescent="0.25">
      <c r="A36" s="184" t="s">
        <v>77</v>
      </c>
      <c r="B36" s="184"/>
      <c r="C36" s="184"/>
      <c r="D36" s="184"/>
      <c r="E36" s="184"/>
      <c r="F36" s="184"/>
      <c r="G36" s="184"/>
      <c r="H36" s="110"/>
    </row>
    <row r="37" spans="1:9" s="42" customFormat="1" ht="18" hidden="1" customHeight="1" x14ac:dyDescent="0.25">
      <c r="A37" s="111"/>
      <c r="B37" s="111"/>
      <c r="C37" s="111"/>
      <c r="D37" s="111"/>
      <c r="E37" s="110"/>
      <c r="F37" s="110"/>
      <c r="G37" s="110"/>
      <c r="H37" s="110"/>
    </row>
    <row r="38" spans="1:9" s="42" customFormat="1" ht="22.95" hidden="1" customHeight="1" x14ac:dyDescent="0.25">
      <c r="A38" s="176" t="s">
        <v>64</v>
      </c>
      <c r="B38" s="176"/>
      <c r="C38" s="176"/>
      <c r="D38" s="176"/>
      <c r="E38" s="176"/>
      <c r="F38" s="176"/>
      <c r="G38" s="176"/>
      <c r="H38" s="110"/>
    </row>
    <row r="39" spans="1:9" s="42" customFormat="1" ht="18" hidden="1" customHeight="1" x14ac:dyDescent="0.25">
      <c r="A39" s="176" t="s">
        <v>78</v>
      </c>
      <c r="B39" s="176"/>
      <c r="C39" s="176"/>
      <c r="D39" s="176"/>
      <c r="E39" s="176"/>
      <c r="F39" s="176"/>
      <c r="G39" s="176"/>
      <c r="H39" s="110"/>
    </row>
    <row r="40" spans="1:9" s="42" customFormat="1" ht="40.200000000000003" hidden="1" customHeight="1" x14ac:dyDescent="0.25">
      <c r="A40" s="176" t="s">
        <v>79</v>
      </c>
      <c r="B40" s="176"/>
      <c r="C40" s="176"/>
      <c r="D40" s="176"/>
      <c r="E40" s="176"/>
      <c r="F40" s="176"/>
      <c r="G40" s="176"/>
      <c r="H40" s="110"/>
    </row>
    <row r="41" spans="1:9" s="16" customFormat="1" hidden="1" x14ac:dyDescent="0.25">
      <c r="A41" s="41"/>
      <c r="B41" s="36"/>
      <c r="C41" s="36"/>
      <c r="D41" s="36"/>
      <c r="E41" s="36"/>
      <c r="F41" s="36"/>
      <c r="G41" s="36"/>
      <c r="H41" s="36"/>
    </row>
    <row r="42" spans="1:9" s="16" customFormat="1" hidden="1" x14ac:dyDescent="0.25">
      <c r="A42" s="177"/>
      <c r="B42" s="177"/>
      <c r="C42" s="177"/>
      <c r="D42" s="177"/>
      <c r="E42" s="177"/>
      <c r="F42" s="177"/>
      <c r="G42" s="177"/>
      <c r="H42" s="36"/>
    </row>
    <row r="43" spans="1:9" s="16" customFormat="1" x14ac:dyDescent="0.25">
      <c r="A43" s="123"/>
      <c r="B43" s="41"/>
      <c r="C43" s="41"/>
      <c r="D43" s="41"/>
      <c r="E43" s="41"/>
      <c r="F43" s="41"/>
      <c r="G43" s="41"/>
      <c r="H43" s="36"/>
    </row>
    <row r="44" spans="1:9" s="16" customFormat="1" ht="17.399999999999999" customHeight="1" x14ac:dyDescent="0.25">
      <c r="A44" s="175" t="s">
        <v>82</v>
      </c>
      <c r="B44" s="175"/>
      <c r="C44" s="175"/>
      <c r="D44" s="175"/>
      <c r="E44" s="175"/>
      <c r="F44" s="175"/>
      <c r="G44" s="41"/>
      <c r="H44" s="36"/>
    </row>
    <row r="45" spans="1:9" ht="123.6" customHeight="1" x14ac:dyDescent="0.25">
      <c r="A45" s="178" t="s">
        <v>264</v>
      </c>
      <c r="B45" s="178"/>
      <c r="C45" s="178"/>
      <c r="D45" s="178"/>
      <c r="E45" s="178"/>
      <c r="F45" s="178"/>
      <c r="G45" s="178"/>
      <c r="H45" s="178"/>
      <c r="I45" s="16"/>
    </row>
    <row r="46" spans="1:9" x14ac:dyDescent="0.25">
      <c r="A46" s="105"/>
      <c r="B46" s="105"/>
      <c r="C46" s="105"/>
      <c r="D46" s="105"/>
      <c r="E46" s="105"/>
      <c r="F46" s="105"/>
      <c r="G46" s="105"/>
      <c r="H46" s="105"/>
      <c r="I46" s="43"/>
    </row>
    <row r="47" spans="1:9" s="16" customFormat="1" ht="17.399999999999999" customHeight="1" x14ac:dyDescent="0.25">
      <c r="A47" s="175" t="s">
        <v>99</v>
      </c>
      <c r="B47" s="175"/>
      <c r="C47" s="175"/>
      <c r="D47" s="175"/>
      <c r="E47" s="175"/>
      <c r="F47" s="175"/>
      <c r="G47" s="41"/>
      <c r="H47" s="36"/>
    </row>
    <row r="48" spans="1:9" s="16" customFormat="1" ht="46.2" customHeight="1" x14ac:dyDescent="0.25">
      <c r="A48" s="175" t="s">
        <v>383</v>
      </c>
      <c r="B48" s="175"/>
      <c r="C48" s="175"/>
      <c r="D48" s="175"/>
      <c r="E48" s="175"/>
      <c r="F48" s="175"/>
      <c r="G48" s="175"/>
      <c r="H48" s="175"/>
    </row>
    <row r="49" spans="1:17" s="16" customFormat="1" ht="107.4" customHeight="1" x14ac:dyDescent="0.25">
      <c r="A49" s="175" t="s">
        <v>384</v>
      </c>
      <c r="B49" s="175"/>
      <c r="C49" s="175"/>
      <c r="D49" s="175"/>
      <c r="E49" s="175"/>
      <c r="F49" s="175"/>
      <c r="G49" s="175"/>
      <c r="H49" s="175"/>
    </row>
    <row r="50" spans="1:17" s="16" customFormat="1" ht="49.2" customHeight="1" x14ac:dyDescent="0.25">
      <c r="A50" s="175" t="s">
        <v>385</v>
      </c>
      <c r="B50" s="175"/>
      <c r="C50" s="175"/>
      <c r="D50" s="175"/>
      <c r="E50" s="175"/>
      <c r="F50" s="175"/>
      <c r="G50" s="175"/>
      <c r="H50" s="175"/>
    </row>
    <row r="51" spans="1:17" s="16" customFormat="1" ht="17.399999999999999" customHeight="1" x14ac:dyDescent="0.25">
      <c r="A51" s="105"/>
      <c r="B51" s="105"/>
      <c r="C51" s="105"/>
      <c r="D51" s="105"/>
      <c r="E51" s="105"/>
      <c r="F51" s="105"/>
      <c r="G51" s="105"/>
      <c r="H51" s="105"/>
      <c r="I51" s="35"/>
    </row>
    <row r="52" spans="1:17" s="16" customFormat="1" ht="45.6" customHeight="1" x14ac:dyDescent="0.25">
      <c r="A52" s="175" t="s">
        <v>68</v>
      </c>
      <c r="B52" s="175"/>
      <c r="C52" s="175"/>
      <c r="D52" s="175"/>
      <c r="E52" s="175"/>
      <c r="F52" s="175"/>
      <c r="G52" s="175"/>
      <c r="H52" s="175"/>
    </row>
    <row r="53" spans="1:17" ht="121.2" customHeight="1" x14ac:dyDescent="0.25">
      <c r="A53" s="178" t="s">
        <v>265</v>
      </c>
      <c r="B53" s="178"/>
      <c r="C53" s="178"/>
      <c r="D53" s="178"/>
      <c r="E53" s="178"/>
      <c r="F53" s="178"/>
      <c r="G53" s="178"/>
      <c r="H53" s="178"/>
      <c r="I53" s="44"/>
    </row>
    <row r="54" spans="1:17" ht="101.4" customHeight="1" x14ac:dyDescent="0.25">
      <c r="A54" s="178" t="s">
        <v>100</v>
      </c>
      <c r="B54" s="178"/>
      <c r="C54" s="178"/>
      <c r="D54" s="178"/>
      <c r="E54" s="178"/>
      <c r="F54" s="178"/>
      <c r="G54" s="178"/>
      <c r="H54" s="178"/>
      <c r="I54" s="44"/>
    </row>
    <row r="55" spans="1:17" ht="76.95" customHeight="1" x14ac:dyDescent="0.25">
      <c r="A55" s="194" t="s">
        <v>266</v>
      </c>
      <c r="B55" s="194"/>
      <c r="C55" s="194"/>
      <c r="D55" s="194"/>
      <c r="E55" s="194"/>
      <c r="F55" s="194"/>
      <c r="G55" s="194"/>
      <c r="H55" s="194"/>
      <c r="I55" s="45"/>
    </row>
    <row r="56" spans="1:17" ht="60.6" customHeight="1" x14ac:dyDescent="0.25">
      <c r="A56" s="195" t="s">
        <v>101</v>
      </c>
      <c r="B56" s="195"/>
      <c r="C56" s="195"/>
      <c r="D56" s="195"/>
      <c r="E56" s="195"/>
      <c r="F56" s="195"/>
      <c r="G56" s="195"/>
      <c r="H56" s="195"/>
      <c r="I56" s="46"/>
    </row>
    <row r="57" spans="1:17" x14ac:dyDescent="0.25">
      <c r="A57" s="112"/>
      <c r="B57" s="112"/>
      <c r="C57" s="112"/>
      <c r="D57" s="112"/>
      <c r="E57" s="112"/>
      <c r="F57" s="112"/>
      <c r="G57" s="112"/>
      <c r="H57" s="112"/>
    </row>
    <row r="58" spans="1:17" ht="21" customHeight="1" x14ac:dyDescent="0.25">
      <c r="A58" s="193" t="s">
        <v>85</v>
      </c>
      <c r="B58" s="193"/>
      <c r="C58" s="193"/>
      <c r="D58" s="193"/>
      <c r="E58" s="193"/>
      <c r="F58" s="193"/>
      <c r="G58" s="193"/>
      <c r="H58" s="112"/>
    </row>
    <row r="59" spans="1:17" ht="105" customHeight="1" x14ac:dyDescent="0.25">
      <c r="A59" s="194" t="s">
        <v>102</v>
      </c>
      <c r="B59" s="194"/>
      <c r="C59" s="194"/>
      <c r="D59" s="194"/>
      <c r="E59" s="194"/>
      <c r="F59" s="194"/>
      <c r="G59" s="194"/>
      <c r="H59" s="194"/>
      <c r="I59" s="45"/>
    </row>
    <row r="60" spans="1:17" x14ac:dyDescent="0.25">
      <c r="A60" s="107"/>
      <c r="B60" s="107"/>
      <c r="C60" s="107"/>
      <c r="D60" s="107"/>
      <c r="E60" s="107"/>
      <c r="F60" s="107"/>
      <c r="G60" s="107"/>
      <c r="H60" s="107"/>
      <c r="I60" s="45"/>
    </row>
    <row r="61" spans="1:17" x14ac:dyDescent="0.25">
      <c r="A61" s="129" t="s">
        <v>185</v>
      </c>
      <c r="B61" s="113"/>
      <c r="C61" s="113"/>
      <c r="D61" s="113"/>
      <c r="E61" s="113"/>
      <c r="F61" s="113"/>
      <c r="G61" s="107"/>
      <c r="H61" s="107"/>
      <c r="I61" s="45"/>
    </row>
    <row r="62" spans="1:17" ht="114" customHeight="1" x14ac:dyDescent="0.25">
      <c r="A62" s="189" t="s">
        <v>422</v>
      </c>
      <c r="B62" s="189"/>
      <c r="C62" s="189"/>
      <c r="D62" s="189"/>
      <c r="E62" s="189"/>
      <c r="F62" s="189"/>
      <c r="G62" s="189"/>
      <c r="H62" s="189"/>
    </row>
    <row r="63" spans="1:17" ht="55.95" customHeight="1" x14ac:dyDescent="0.25">
      <c r="A63" s="190" t="s">
        <v>189</v>
      </c>
      <c r="B63" s="190"/>
      <c r="C63" s="190"/>
      <c r="D63" s="190"/>
      <c r="E63" s="190"/>
      <c r="F63" s="190"/>
      <c r="G63" s="190"/>
      <c r="H63" s="190"/>
    </row>
    <row r="64" spans="1:17" s="16" customFormat="1" x14ac:dyDescent="0.35">
      <c r="A64" s="106"/>
      <c r="B64" s="106"/>
      <c r="C64" s="106"/>
      <c r="D64" s="106"/>
      <c r="E64" s="106"/>
      <c r="F64" s="106"/>
      <c r="G64" s="106"/>
      <c r="H64" s="36"/>
      <c r="J64" s="47"/>
      <c r="K64" s="47"/>
      <c r="L64" s="47"/>
      <c r="M64" s="47"/>
      <c r="N64" s="47"/>
      <c r="O64" s="47"/>
      <c r="P64" s="47"/>
      <c r="Q64" s="47"/>
    </row>
    <row r="65" spans="1:17" s="16" customFormat="1" x14ac:dyDescent="0.35">
      <c r="A65" s="179" t="s">
        <v>148</v>
      </c>
      <c r="B65" s="179"/>
      <c r="C65" s="179"/>
      <c r="D65" s="179"/>
      <c r="E65" s="179"/>
      <c r="F65" s="179"/>
      <c r="G65" s="179"/>
      <c r="H65" s="36"/>
      <c r="J65" s="47"/>
      <c r="K65" s="47"/>
      <c r="L65" s="47"/>
      <c r="M65" s="47"/>
      <c r="N65" s="47"/>
      <c r="O65" s="47"/>
      <c r="P65" s="47"/>
      <c r="Q65" s="47"/>
    </row>
    <row r="66" spans="1:17" s="16" customFormat="1" x14ac:dyDescent="0.35">
      <c r="A66" s="106"/>
      <c r="B66" s="106"/>
      <c r="C66" s="106"/>
      <c r="D66" s="106"/>
      <c r="E66" s="106"/>
      <c r="F66" s="106"/>
      <c r="G66" s="106"/>
      <c r="H66" s="36"/>
      <c r="J66" s="47"/>
      <c r="K66" s="47"/>
      <c r="L66" s="47"/>
      <c r="M66" s="47"/>
      <c r="N66" s="47"/>
      <c r="O66" s="47"/>
      <c r="P66" s="47"/>
      <c r="Q66" s="47"/>
    </row>
    <row r="67" spans="1:17" s="16" customFormat="1" ht="154.19999999999999" customHeight="1" x14ac:dyDescent="0.35">
      <c r="A67" s="175" t="s">
        <v>420</v>
      </c>
      <c r="B67" s="175"/>
      <c r="C67" s="175"/>
      <c r="D67" s="175"/>
      <c r="E67" s="175"/>
      <c r="F67" s="175"/>
      <c r="G67" s="175"/>
      <c r="H67" s="175"/>
      <c r="J67" s="47"/>
      <c r="K67" s="47"/>
      <c r="L67" s="47"/>
      <c r="M67" s="47"/>
      <c r="N67" s="47"/>
      <c r="O67" s="47"/>
      <c r="P67" s="47"/>
      <c r="Q67" s="47"/>
    </row>
    <row r="68" spans="1:17" s="16" customFormat="1" ht="71.400000000000006" customHeight="1" x14ac:dyDescent="0.35">
      <c r="A68" s="191" t="s">
        <v>421</v>
      </c>
      <c r="B68" s="191"/>
      <c r="C68" s="191"/>
      <c r="D68" s="191"/>
      <c r="E68" s="191"/>
      <c r="F68" s="191"/>
      <c r="G68" s="191"/>
      <c r="H68" s="191"/>
      <c r="J68" s="47"/>
      <c r="K68" s="47"/>
      <c r="L68" s="47"/>
      <c r="M68" s="47"/>
      <c r="N68" s="47"/>
      <c r="O68" s="47"/>
      <c r="P68" s="47"/>
      <c r="Q68" s="47"/>
    </row>
    <row r="69" spans="1:17" s="16" customFormat="1" ht="43.95" customHeight="1" x14ac:dyDescent="0.35">
      <c r="A69" s="192" t="s">
        <v>150</v>
      </c>
      <c r="B69" s="192"/>
      <c r="C69" s="192"/>
      <c r="D69" s="192"/>
      <c r="E69" s="192"/>
      <c r="F69" s="192"/>
      <c r="G69" s="192"/>
      <c r="H69" s="192"/>
      <c r="J69" s="47"/>
      <c r="K69" s="47"/>
      <c r="L69" s="47"/>
      <c r="M69" s="47"/>
      <c r="N69" s="47"/>
      <c r="O69" s="47"/>
      <c r="P69" s="47"/>
      <c r="Q69" s="47"/>
    </row>
    <row r="70" spans="1:17" s="16" customFormat="1" ht="58.2" customHeight="1" x14ac:dyDescent="0.35">
      <c r="A70" s="192" t="s">
        <v>423</v>
      </c>
      <c r="B70" s="192"/>
      <c r="C70" s="192"/>
      <c r="D70" s="192"/>
      <c r="E70" s="192"/>
      <c r="F70" s="192"/>
      <c r="G70" s="192"/>
      <c r="H70" s="192"/>
      <c r="J70" s="47"/>
      <c r="K70" s="47"/>
      <c r="L70" s="47"/>
      <c r="M70" s="47"/>
      <c r="N70" s="47"/>
      <c r="O70" s="47"/>
      <c r="P70" s="47"/>
      <c r="Q70" s="47"/>
    </row>
    <row r="71" spans="1:17" s="16" customFormat="1" x14ac:dyDescent="0.35">
      <c r="A71" s="124"/>
      <c r="B71" s="124"/>
      <c r="C71" s="124"/>
      <c r="D71" s="124"/>
      <c r="E71" s="124"/>
      <c r="F71" s="124"/>
      <c r="G71" s="124"/>
      <c r="H71" s="124"/>
      <c r="J71" s="47"/>
      <c r="K71" s="47"/>
      <c r="L71" s="47"/>
      <c r="M71" s="47"/>
      <c r="N71" s="47"/>
      <c r="O71" s="47"/>
      <c r="P71" s="47"/>
      <c r="Q71" s="47"/>
    </row>
    <row r="72" spans="1:17" s="16" customFormat="1" ht="35.4" customHeight="1" x14ac:dyDescent="0.35">
      <c r="A72" s="199" t="s">
        <v>406</v>
      </c>
      <c r="B72" s="199"/>
      <c r="C72" s="199"/>
      <c r="D72" s="199"/>
      <c r="E72" s="199"/>
      <c r="F72" s="199"/>
      <c r="G72" s="199"/>
      <c r="H72" s="199"/>
      <c r="J72" s="47"/>
      <c r="K72" s="47"/>
      <c r="L72" s="47"/>
      <c r="M72" s="47"/>
      <c r="N72" s="47"/>
      <c r="O72" s="47"/>
      <c r="P72" s="47"/>
      <c r="Q72" s="47"/>
    </row>
    <row r="73" spans="1:17" s="16" customFormat="1" x14ac:dyDescent="0.35">
      <c r="A73" s="124"/>
      <c r="B73" s="124"/>
      <c r="C73" s="124"/>
      <c r="D73" s="124"/>
      <c r="E73" s="124"/>
      <c r="F73" s="124"/>
      <c r="G73" s="124"/>
      <c r="H73" s="124"/>
      <c r="J73" s="47"/>
      <c r="K73" s="47"/>
      <c r="L73" s="47"/>
      <c r="M73" s="47"/>
      <c r="N73" s="47"/>
      <c r="O73" s="47"/>
      <c r="P73" s="47"/>
      <c r="Q73" s="47"/>
    </row>
    <row r="74" spans="1:17" s="16" customFormat="1" ht="150.6" customHeight="1" x14ac:dyDescent="0.35">
      <c r="A74" s="198" t="s">
        <v>424</v>
      </c>
      <c r="B74" s="198"/>
      <c r="C74" s="198"/>
      <c r="D74" s="198"/>
      <c r="E74" s="198"/>
      <c r="F74" s="198"/>
      <c r="G74" s="198"/>
      <c r="H74" s="198"/>
      <c r="J74" s="47"/>
      <c r="K74" s="47"/>
      <c r="L74" s="47"/>
      <c r="M74" s="47"/>
      <c r="N74" s="47"/>
      <c r="O74" s="47"/>
      <c r="P74" s="47"/>
      <c r="Q74" s="47"/>
    </row>
    <row r="75" spans="1:17" s="16" customFormat="1" x14ac:dyDescent="0.35">
      <c r="A75" s="126"/>
      <c r="B75" s="126"/>
      <c r="C75" s="126"/>
      <c r="D75" s="126"/>
      <c r="E75" s="126"/>
      <c r="F75" s="126"/>
      <c r="G75" s="126"/>
      <c r="H75" s="126"/>
      <c r="J75" s="47"/>
      <c r="K75" s="47"/>
      <c r="L75" s="47"/>
      <c r="M75" s="47"/>
      <c r="N75" s="47"/>
      <c r="O75" s="47"/>
      <c r="P75" s="47"/>
      <c r="Q75" s="47"/>
    </row>
    <row r="76" spans="1:17" s="16" customFormat="1" ht="18" customHeight="1" x14ac:dyDescent="0.35">
      <c r="A76" s="114" t="s">
        <v>449</v>
      </c>
      <c r="B76" s="104"/>
      <c r="C76" s="104"/>
      <c r="D76" s="104"/>
      <c r="E76" s="104"/>
      <c r="F76" s="135">
        <f>B27</f>
        <v>8726659.2699999996</v>
      </c>
      <c r="G76" s="108" t="s">
        <v>448</v>
      </c>
    </row>
    <row r="77" spans="1:17" s="16" customFormat="1" ht="18" customHeight="1" x14ac:dyDescent="0.25">
      <c r="A77" s="108" t="s">
        <v>447</v>
      </c>
      <c r="B77" s="104"/>
      <c r="C77" s="104"/>
      <c r="D77" s="104"/>
      <c r="E77" s="104"/>
      <c r="F77" s="104"/>
      <c r="G77" s="104"/>
    </row>
    <row r="78" spans="1:17" s="16" customFormat="1" ht="18" customHeight="1" x14ac:dyDescent="0.25">
      <c r="A78" s="134" t="s">
        <v>445</v>
      </c>
      <c r="B78" s="135">
        <f>C27</f>
        <v>1208002.5499999996</v>
      </c>
      <c r="C78" s="136" t="s">
        <v>442</v>
      </c>
      <c r="D78" s="104"/>
      <c r="E78" s="104"/>
      <c r="F78" s="104"/>
      <c r="G78" s="104"/>
    </row>
    <row r="79" spans="1:17" s="16" customFormat="1" ht="18" customHeight="1" x14ac:dyDescent="0.25">
      <c r="A79" s="134" t="s">
        <v>15</v>
      </c>
      <c r="B79" s="135">
        <f>D27</f>
        <v>1444453.34</v>
      </c>
      <c r="C79" s="136" t="s">
        <v>442</v>
      </c>
      <c r="D79" s="104"/>
      <c r="E79" s="104"/>
      <c r="F79" s="104"/>
      <c r="G79" s="104"/>
    </row>
    <row r="80" spans="1:17" s="16" customFormat="1" ht="18" customHeight="1" x14ac:dyDescent="0.25">
      <c r="A80" s="134" t="s">
        <v>357</v>
      </c>
      <c r="B80" s="135">
        <f>E27</f>
        <v>1520554.63</v>
      </c>
      <c r="C80" s="136" t="s">
        <v>442</v>
      </c>
      <c r="D80" s="104"/>
      <c r="E80" s="104"/>
      <c r="F80" s="104"/>
      <c r="G80" s="104"/>
    </row>
    <row r="81" spans="1:17" s="16" customFormat="1" ht="18" customHeight="1" x14ac:dyDescent="0.25">
      <c r="A81" s="134" t="s">
        <v>443</v>
      </c>
      <c r="B81" s="135">
        <f>F27</f>
        <v>1598279.36</v>
      </c>
      <c r="C81" s="136" t="s">
        <v>442</v>
      </c>
      <c r="D81" s="104"/>
      <c r="E81" s="104"/>
      <c r="F81" s="104"/>
      <c r="G81" s="104"/>
    </row>
    <row r="82" spans="1:17" s="16" customFormat="1" ht="18" customHeight="1" x14ac:dyDescent="0.25">
      <c r="A82" s="134" t="s">
        <v>444</v>
      </c>
      <c r="B82" s="135">
        <f>G27</f>
        <v>1519897.6800000002</v>
      </c>
      <c r="C82" s="136" t="s">
        <v>442</v>
      </c>
      <c r="D82" s="104"/>
      <c r="E82" s="104"/>
      <c r="F82" s="104"/>
      <c r="G82" s="104"/>
    </row>
    <row r="83" spans="1:17" s="16" customFormat="1" ht="18" customHeight="1" x14ac:dyDescent="0.25">
      <c r="A83" s="134" t="s">
        <v>446</v>
      </c>
      <c r="B83" s="135">
        <f>H27</f>
        <v>1435471.71</v>
      </c>
      <c r="C83" s="136" t="s">
        <v>442</v>
      </c>
      <c r="D83" s="104"/>
      <c r="E83" s="104"/>
      <c r="F83" s="104"/>
      <c r="G83" s="104"/>
    </row>
    <row r="84" spans="1:17" s="16" customFormat="1" ht="18" customHeight="1" x14ac:dyDescent="0.25">
      <c r="A84" s="104"/>
      <c r="B84" s="104"/>
      <c r="C84" s="104"/>
      <c r="D84" s="104"/>
      <c r="E84" s="104"/>
      <c r="F84" s="104"/>
      <c r="G84" s="104"/>
    </row>
    <row r="85" spans="1:17" s="16" customFormat="1" ht="18" customHeight="1" x14ac:dyDescent="0.25">
      <c r="A85" s="115" t="s">
        <v>369</v>
      </c>
      <c r="B85" s="115"/>
      <c r="C85" s="115"/>
      <c r="D85" s="115"/>
      <c r="E85" s="115"/>
      <c r="F85" s="115"/>
      <c r="G85" s="115"/>
    </row>
    <row r="86" spans="1:17" s="16" customFormat="1" ht="18" customHeight="1" x14ac:dyDescent="0.25">
      <c r="A86" s="104"/>
      <c r="B86" s="104"/>
      <c r="C86" s="104"/>
      <c r="D86" s="104"/>
      <c r="E86" s="104"/>
      <c r="F86" s="104"/>
      <c r="G86" s="104"/>
    </row>
    <row r="87" spans="1:17" s="16" customFormat="1" ht="90" customHeight="1" x14ac:dyDescent="0.25">
      <c r="A87" s="196" t="s">
        <v>0</v>
      </c>
      <c r="B87" s="196" t="s">
        <v>361</v>
      </c>
      <c r="C87" s="196"/>
      <c r="D87" s="196"/>
      <c r="E87" s="196" t="s">
        <v>362</v>
      </c>
      <c r="F87" s="196" t="s">
        <v>363</v>
      </c>
      <c r="G87" s="196"/>
      <c r="H87" s="196"/>
    </row>
    <row r="88" spans="1:17" s="16" customFormat="1" ht="18" customHeight="1" x14ac:dyDescent="0.25">
      <c r="A88" s="196"/>
      <c r="B88" s="196"/>
      <c r="C88" s="196"/>
      <c r="D88" s="196"/>
      <c r="E88" s="196"/>
      <c r="F88" s="117" t="s">
        <v>364</v>
      </c>
      <c r="G88" s="117" t="s">
        <v>365</v>
      </c>
      <c r="H88" s="117" t="s">
        <v>366</v>
      </c>
    </row>
    <row r="89" spans="1:17" s="16" customFormat="1" ht="241.2" customHeight="1" x14ac:dyDescent="0.25">
      <c r="A89" s="116">
        <v>1</v>
      </c>
      <c r="B89" s="196" t="s">
        <v>367</v>
      </c>
      <c r="C89" s="196"/>
      <c r="D89" s="196"/>
      <c r="E89" s="141" t="s">
        <v>368</v>
      </c>
      <c r="F89" s="118">
        <v>15413</v>
      </c>
      <c r="G89" s="118">
        <v>15430</v>
      </c>
      <c r="H89" s="118">
        <v>15435</v>
      </c>
    </row>
    <row r="90" spans="1:17" s="16" customFormat="1" x14ac:dyDescent="0.35">
      <c r="A90" s="126"/>
      <c r="B90" s="126"/>
      <c r="C90" s="126"/>
      <c r="D90" s="126"/>
      <c r="E90" s="126"/>
      <c r="F90" s="126"/>
      <c r="G90" s="126"/>
      <c r="H90" s="126"/>
      <c r="J90" s="47"/>
      <c r="K90" s="47"/>
      <c r="L90" s="47"/>
      <c r="M90" s="47"/>
      <c r="N90" s="47"/>
      <c r="O90" s="47"/>
      <c r="P90" s="47"/>
      <c r="Q90" s="47"/>
    </row>
    <row r="91" spans="1:17" s="16" customFormat="1" ht="16.2" customHeight="1" x14ac:dyDescent="0.25">
      <c r="A91" s="41"/>
      <c r="B91" s="36"/>
      <c r="C91" s="36"/>
      <c r="D91" s="36"/>
      <c r="E91" s="36"/>
      <c r="F91" s="36"/>
      <c r="G91" s="36"/>
      <c r="H91" s="36"/>
    </row>
    <row r="92" spans="1:17" s="16" customFormat="1" ht="18" customHeight="1" x14ac:dyDescent="0.25">
      <c r="A92" s="197" t="s">
        <v>149</v>
      </c>
      <c r="B92" s="197"/>
      <c r="C92" s="197"/>
      <c r="D92" s="197"/>
      <c r="E92" s="197"/>
      <c r="F92" s="197"/>
      <c r="G92" s="197"/>
      <c r="H92" s="36"/>
    </row>
    <row r="93" spans="1:17" s="16" customFormat="1" x14ac:dyDescent="0.25">
      <c r="A93" s="41" t="s">
        <v>80</v>
      </c>
      <c r="B93" s="36"/>
      <c r="C93" s="36"/>
      <c r="D93" s="36"/>
      <c r="E93" s="36"/>
      <c r="F93" s="36"/>
      <c r="G93" s="36"/>
      <c r="H93" s="36"/>
    </row>
    <row r="94" spans="1:17" s="16" customFormat="1" ht="76.2" customHeight="1" x14ac:dyDescent="0.25">
      <c r="A94" s="178" t="s">
        <v>261</v>
      </c>
      <c r="B94" s="178"/>
      <c r="C94" s="178"/>
      <c r="D94" s="178"/>
      <c r="E94" s="178"/>
      <c r="F94" s="178"/>
      <c r="G94" s="178"/>
      <c r="H94" s="178"/>
    </row>
    <row r="95" spans="1:17" s="16" customFormat="1" x14ac:dyDescent="0.25"/>
    <row r="96" spans="1:17" s="16" customFormat="1" x14ac:dyDescent="0.25"/>
    <row r="97" s="16" customFormat="1" x14ac:dyDescent="0.25"/>
    <row r="98" s="16" customFormat="1" x14ac:dyDescent="0.25"/>
    <row r="99" s="16" customFormat="1" x14ac:dyDescent="0.25"/>
    <row r="100" s="16" customFormat="1" x14ac:dyDescent="0.25"/>
    <row r="101" s="16" customFormat="1" x14ac:dyDescent="0.25"/>
    <row r="102" s="16" customFormat="1" x14ac:dyDescent="0.25"/>
    <row r="103" s="16" customFormat="1" x14ac:dyDescent="0.25"/>
    <row r="104" s="16" customFormat="1" x14ac:dyDescent="0.25"/>
    <row r="105" s="16" customFormat="1" x14ac:dyDescent="0.25"/>
    <row r="106" s="16" customFormat="1" x14ac:dyDescent="0.25"/>
    <row r="107" s="16" customFormat="1" x14ac:dyDescent="0.25"/>
    <row r="108" s="16" customFormat="1" x14ac:dyDescent="0.25"/>
    <row r="109" s="16" customFormat="1" x14ac:dyDescent="0.25"/>
    <row r="110" s="16" customFormat="1" x14ac:dyDescent="0.25"/>
    <row r="111" s="16" customFormat="1" x14ac:dyDescent="0.25"/>
    <row r="112" s="16" customFormat="1" x14ac:dyDescent="0.25"/>
  </sheetData>
  <mergeCells count="63">
    <mergeCell ref="A87:A88"/>
    <mergeCell ref="E87:E88"/>
    <mergeCell ref="A92:G92"/>
    <mergeCell ref="A70:H70"/>
    <mergeCell ref="A94:H94"/>
    <mergeCell ref="A74:H74"/>
    <mergeCell ref="B89:D89"/>
    <mergeCell ref="F87:H87"/>
    <mergeCell ref="B87:D88"/>
    <mergeCell ref="A72:H72"/>
    <mergeCell ref="A58:G58"/>
    <mergeCell ref="A54:H54"/>
    <mergeCell ref="A55:H55"/>
    <mergeCell ref="A56:H56"/>
    <mergeCell ref="A59:H59"/>
    <mergeCell ref="A62:H62"/>
    <mergeCell ref="A63:H63"/>
    <mergeCell ref="A67:H67"/>
    <mergeCell ref="A68:H68"/>
    <mergeCell ref="A69:H69"/>
    <mergeCell ref="A1:G1"/>
    <mergeCell ref="A2:D2"/>
    <mergeCell ref="A6:A8"/>
    <mergeCell ref="A15:A19"/>
    <mergeCell ref="A9:A14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A53:H53"/>
    <mergeCell ref="A65:G65"/>
    <mergeCell ref="B20:H20"/>
    <mergeCell ref="B21:H21"/>
    <mergeCell ref="A31:H31"/>
    <mergeCell ref="A32:H32"/>
    <mergeCell ref="A21:A22"/>
    <mergeCell ref="A29:G29"/>
    <mergeCell ref="A33:H33"/>
    <mergeCell ref="A34:H34"/>
    <mergeCell ref="A45:H45"/>
    <mergeCell ref="A52:H52"/>
    <mergeCell ref="A36:G36"/>
    <mergeCell ref="A47:F47"/>
    <mergeCell ref="A38:G38"/>
    <mergeCell ref="A39:G39"/>
    <mergeCell ref="A50:H50"/>
    <mergeCell ref="A40:G40"/>
    <mergeCell ref="A42:G42"/>
    <mergeCell ref="A44:F44"/>
    <mergeCell ref="A48:H48"/>
    <mergeCell ref="A49:H49"/>
  </mergeCells>
  <pageMargins left="1.1811023622047245" right="0.39370078740157483" top="0.78740157480314965" bottom="0.78740157480314965" header="0.31496062992125984" footer="0.31496062992125984"/>
  <pageSetup paperSize="9" scale="67" fitToHeight="13" orientation="landscape" r:id="rId1"/>
  <headerFooter>
    <oddHeader>&amp;C&amp;P</oddHeader>
  </headerFooter>
  <rowBreaks count="1" manualBreakCount="1">
    <brk id="7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zoomScale="70" zoomScaleNormal="70" workbookViewId="0">
      <selection activeCell="M9" sqref="M9"/>
    </sheetView>
  </sheetViews>
  <sheetFormatPr defaultRowHeight="13.2" x14ac:dyDescent="0.25"/>
  <cols>
    <col min="1" max="1" width="6.6640625" style="21" customWidth="1"/>
    <col min="2" max="2" width="42.6640625" style="21" customWidth="1"/>
    <col min="3" max="3" width="23.109375" style="21" customWidth="1"/>
    <col min="4" max="4" width="11.44140625" style="21" customWidth="1"/>
    <col min="5" max="5" width="15.33203125" style="21" customWidth="1"/>
    <col min="6" max="11" width="12.44140625" style="21" customWidth="1"/>
    <col min="12" max="12" width="17" style="21" customWidth="1"/>
    <col min="13" max="13" width="29.5546875" style="72" customWidth="1"/>
    <col min="14" max="14" width="10.33203125" style="21" bestFit="1" customWidth="1"/>
    <col min="15" max="256" width="8.88671875" style="21"/>
    <col min="257" max="257" width="24.88671875" style="21" customWidth="1"/>
    <col min="258" max="258" width="14.109375" style="21" customWidth="1"/>
    <col min="259" max="259" width="14.33203125" style="21" customWidth="1"/>
    <col min="260" max="260" width="69.6640625" style="21" customWidth="1"/>
    <col min="261" max="261" width="17.109375" style="21" customWidth="1"/>
    <col min="262" max="262" width="15.5546875" style="21" customWidth="1"/>
    <col min="263" max="267" width="14.109375" style="21" customWidth="1"/>
    <col min="268" max="268" width="3.109375" style="21" customWidth="1"/>
    <col min="269" max="512" width="8.88671875" style="21"/>
    <col min="513" max="513" width="24.88671875" style="21" customWidth="1"/>
    <col min="514" max="514" width="14.109375" style="21" customWidth="1"/>
    <col min="515" max="515" width="14.33203125" style="21" customWidth="1"/>
    <col min="516" max="516" width="69.6640625" style="21" customWidth="1"/>
    <col min="517" max="517" width="17.109375" style="21" customWidth="1"/>
    <col min="518" max="518" width="15.5546875" style="21" customWidth="1"/>
    <col min="519" max="523" width="14.109375" style="21" customWidth="1"/>
    <col min="524" max="524" width="3.109375" style="21" customWidth="1"/>
    <col min="525" max="768" width="8.88671875" style="21"/>
    <col min="769" max="769" width="24.88671875" style="21" customWidth="1"/>
    <col min="770" max="770" width="14.109375" style="21" customWidth="1"/>
    <col min="771" max="771" width="14.33203125" style="21" customWidth="1"/>
    <col min="772" max="772" width="69.6640625" style="21" customWidth="1"/>
    <col min="773" max="773" width="17.109375" style="21" customWidth="1"/>
    <col min="774" max="774" width="15.5546875" style="21" customWidth="1"/>
    <col min="775" max="779" width="14.109375" style="21" customWidth="1"/>
    <col min="780" max="780" width="3.109375" style="21" customWidth="1"/>
    <col min="781" max="1024" width="8.88671875" style="21"/>
    <col min="1025" max="1025" width="24.88671875" style="21" customWidth="1"/>
    <col min="1026" max="1026" width="14.109375" style="21" customWidth="1"/>
    <col min="1027" max="1027" width="14.33203125" style="21" customWidth="1"/>
    <col min="1028" max="1028" width="69.6640625" style="21" customWidth="1"/>
    <col min="1029" max="1029" width="17.109375" style="21" customWidth="1"/>
    <col min="1030" max="1030" width="15.5546875" style="21" customWidth="1"/>
    <col min="1031" max="1035" width="14.109375" style="21" customWidth="1"/>
    <col min="1036" max="1036" width="3.109375" style="21" customWidth="1"/>
    <col min="1037" max="1280" width="8.88671875" style="21"/>
    <col min="1281" max="1281" width="24.88671875" style="21" customWidth="1"/>
    <col min="1282" max="1282" width="14.109375" style="21" customWidth="1"/>
    <col min="1283" max="1283" width="14.33203125" style="21" customWidth="1"/>
    <col min="1284" max="1284" width="69.6640625" style="21" customWidth="1"/>
    <col min="1285" max="1285" width="17.109375" style="21" customWidth="1"/>
    <col min="1286" max="1286" width="15.5546875" style="21" customWidth="1"/>
    <col min="1287" max="1291" width="14.109375" style="21" customWidth="1"/>
    <col min="1292" max="1292" width="3.109375" style="21" customWidth="1"/>
    <col min="1293" max="1536" width="8.88671875" style="21"/>
    <col min="1537" max="1537" width="24.88671875" style="21" customWidth="1"/>
    <col min="1538" max="1538" width="14.109375" style="21" customWidth="1"/>
    <col min="1539" max="1539" width="14.33203125" style="21" customWidth="1"/>
    <col min="1540" max="1540" width="69.6640625" style="21" customWidth="1"/>
    <col min="1541" max="1541" width="17.109375" style="21" customWidth="1"/>
    <col min="1542" max="1542" width="15.5546875" style="21" customWidth="1"/>
    <col min="1543" max="1547" width="14.109375" style="21" customWidth="1"/>
    <col min="1548" max="1548" width="3.109375" style="21" customWidth="1"/>
    <col min="1549" max="1792" width="8.88671875" style="21"/>
    <col min="1793" max="1793" width="24.88671875" style="21" customWidth="1"/>
    <col min="1794" max="1794" width="14.109375" style="21" customWidth="1"/>
    <col min="1795" max="1795" width="14.33203125" style="21" customWidth="1"/>
    <col min="1796" max="1796" width="69.6640625" style="21" customWidth="1"/>
    <col min="1797" max="1797" width="17.109375" style="21" customWidth="1"/>
    <col min="1798" max="1798" width="15.5546875" style="21" customWidth="1"/>
    <col min="1799" max="1803" width="14.109375" style="21" customWidth="1"/>
    <col min="1804" max="1804" width="3.109375" style="21" customWidth="1"/>
    <col min="1805" max="2048" width="8.88671875" style="21"/>
    <col min="2049" max="2049" width="24.88671875" style="21" customWidth="1"/>
    <col min="2050" max="2050" width="14.109375" style="21" customWidth="1"/>
    <col min="2051" max="2051" width="14.33203125" style="21" customWidth="1"/>
    <col min="2052" max="2052" width="69.6640625" style="21" customWidth="1"/>
    <col min="2053" max="2053" width="17.109375" style="21" customWidth="1"/>
    <col min="2054" max="2054" width="15.5546875" style="21" customWidth="1"/>
    <col min="2055" max="2059" width="14.109375" style="21" customWidth="1"/>
    <col min="2060" max="2060" width="3.109375" style="21" customWidth="1"/>
    <col min="2061" max="2304" width="8.88671875" style="21"/>
    <col min="2305" max="2305" width="24.88671875" style="21" customWidth="1"/>
    <col min="2306" max="2306" width="14.109375" style="21" customWidth="1"/>
    <col min="2307" max="2307" width="14.33203125" style="21" customWidth="1"/>
    <col min="2308" max="2308" width="69.6640625" style="21" customWidth="1"/>
    <col min="2309" max="2309" width="17.109375" style="21" customWidth="1"/>
    <col min="2310" max="2310" width="15.5546875" style="21" customWidth="1"/>
    <col min="2311" max="2315" width="14.109375" style="21" customWidth="1"/>
    <col min="2316" max="2316" width="3.109375" style="21" customWidth="1"/>
    <col min="2317" max="2560" width="8.88671875" style="21"/>
    <col min="2561" max="2561" width="24.88671875" style="21" customWidth="1"/>
    <col min="2562" max="2562" width="14.109375" style="21" customWidth="1"/>
    <col min="2563" max="2563" width="14.33203125" style="21" customWidth="1"/>
    <col min="2564" max="2564" width="69.6640625" style="21" customWidth="1"/>
    <col min="2565" max="2565" width="17.109375" style="21" customWidth="1"/>
    <col min="2566" max="2566" width="15.5546875" style="21" customWidth="1"/>
    <col min="2567" max="2571" width="14.109375" style="21" customWidth="1"/>
    <col min="2572" max="2572" width="3.109375" style="21" customWidth="1"/>
    <col min="2573" max="2816" width="8.88671875" style="21"/>
    <col min="2817" max="2817" width="24.88671875" style="21" customWidth="1"/>
    <col min="2818" max="2818" width="14.109375" style="21" customWidth="1"/>
    <col min="2819" max="2819" width="14.33203125" style="21" customWidth="1"/>
    <col min="2820" max="2820" width="69.6640625" style="21" customWidth="1"/>
    <col min="2821" max="2821" width="17.109375" style="21" customWidth="1"/>
    <col min="2822" max="2822" width="15.5546875" style="21" customWidth="1"/>
    <col min="2823" max="2827" width="14.109375" style="21" customWidth="1"/>
    <col min="2828" max="2828" width="3.109375" style="21" customWidth="1"/>
    <col min="2829" max="3072" width="8.88671875" style="21"/>
    <col min="3073" max="3073" width="24.88671875" style="21" customWidth="1"/>
    <col min="3074" max="3074" width="14.109375" style="21" customWidth="1"/>
    <col min="3075" max="3075" width="14.33203125" style="21" customWidth="1"/>
    <col min="3076" max="3076" width="69.6640625" style="21" customWidth="1"/>
    <col min="3077" max="3077" width="17.109375" style="21" customWidth="1"/>
    <col min="3078" max="3078" width="15.5546875" style="21" customWidth="1"/>
    <col min="3079" max="3083" width="14.109375" style="21" customWidth="1"/>
    <col min="3084" max="3084" width="3.109375" style="21" customWidth="1"/>
    <col min="3085" max="3328" width="8.88671875" style="21"/>
    <col min="3329" max="3329" width="24.88671875" style="21" customWidth="1"/>
    <col min="3330" max="3330" width="14.109375" style="21" customWidth="1"/>
    <col min="3331" max="3331" width="14.33203125" style="21" customWidth="1"/>
    <col min="3332" max="3332" width="69.6640625" style="21" customWidth="1"/>
    <col min="3333" max="3333" width="17.109375" style="21" customWidth="1"/>
    <col min="3334" max="3334" width="15.5546875" style="21" customWidth="1"/>
    <col min="3335" max="3339" width="14.109375" style="21" customWidth="1"/>
    <col min="3340" max="3340" width="3.109375" style="21" customWidth="1"/>
    <col min="3341" max="3584" width="8.88671875" style="21"/>
    <col min="3585" max="3585" width="24.88671875" style="21" customWidth="1"/>
    <col min="3586" max="3586" width="14.109375" style="21" customWidth="1"/>
    <col min="3587" max="3587" width="14.33203125" style="21" customWidth="1"/>
    <col min="3588" max="3588" width="69.6640625" style="21" customWidth="1"/>
    <col min="3589" max="3589" width="17.109375" style="21" customWidth="1"/>
    <col min="3590" max="3590" width="15.5546875" style="21" customWidth="1"/>
    <col min="3591" max="3595" width="14.109375" style="21" customWidth="1"/>
    <col min="3596" max="3596" width="3.109375" style="21" customWidth="1"/>
    <col min="3597" max="3840" width="8.88671875" style="21"/>
    <col min="3841" max="3841" width="24.88671875" style="21" customWidth="1"/>
    <col min="3842" max="3842" width="14.109375" style="21" customWidth="1"/>
    <col min="3843" max="3843" width="14.33203125" style="21" customWidth="1"/>
    <col min="3844" max="3844" width="69.6640625" style="21" customWidth="1"/>
    <col min="3845" max="3845" width="17.109375" style="21" customWidth="1"/>
    <col min="3846" max="3846" width="15.5546875" style="21" customWidth="1"/>
    <col min="3847" max="3851" width="14.109375" style="21" customWidth="1"/>
    <col min="3852" max="3852" width="3.109375" style="21" customWidth="1"/>
    <col min="3853" max="4096" width="8.88671875" style="21"/>
    <col min="4097" max="4097" width="24.88671875" style="21" customWidth="1"/>
    <col min="4098" max="4098" width="14.109375" style="21" customWidth="1"/>
    <col min="4099" max="4099" width="14.33203125" style="21" customWidth="1"/>
    <col min="4100" max="4100" width="69.6640625" style="21" customWidth="1"/>
    <col min="4101" max="4101" width="17.109375" style="21" customWidth="1"/>
    <col min="4102" max="4102" width="15.5546875" style="21" customWidth="1"/>
    <col min="4103" max="4107" width="14.109375" style="21" customWidth="1"/>
    <col min="4108" max="4108" width="3.109375" style="21" customWidth="1"/>
    <col min="4109" max="4352" width="8.88671875" style="21"/>
    <col min="4353" max="4353" width="24.88671875" style="21" customWidth="1"/>
    <col min="4354" max="4354" width="14.109375" style="21" customWidth="1"/>
    <col min="4355" max="4355" width="14.33203125" style="21" customWidth="1"/>
    <col min="4356" max="4356" width="69.6640625" style="21" customWidth="1"/>
    <col min="4357" max="4357" width="17.109375" style="21" customWidth="1"/>
    <col min="4358" max="4358" width="15.5546875" style="21" customWidth="1"/>
    <col min="4359" max="4363" width="14.109375" style="21" customWidth="1"/>
    <col min="4364" max="4364" width="3.109375" style="21" customWidth="1"/>
    <col min="4365" max="4608" width="8.88671875" style="21"/>
    <col min="4609" max="4609" width="24.88671875" style="21" customWidth="1"/>
    <col min="4610" max="4610" width="14.109375" style="21" customWidth="1"/>
    <col min="4611" max="4611" width="14.33203125" style="21" customWidth="1"/>
    <col min="4612" max="4612" width="69.6640625" style="21" customWidth="1"/>
    <col min="4613" max="4613" width="17.109375" style="21" customWidth="1"/>
    <col min="4614" max="4614" width="15.5546875" style="21" customWidth="1"/>
    <col min="4615" max="4619" width="14.109375" style="21" customWidth="1"/>
    <col min="4620" max="4620" width="3.109375" style="21" customWidth="1"/>
    <col min="4621" max="4864" width="8.88671875" style="21"/>
    <col min="4865" max="4865" width="24.88671875" style="21" customWidth="1"/>
    <col min="4866" max="4866" width="14.109375" style="21" customWidth="1"/>
    <col min="4867" max="4867" width="14.33203125" style="21" customWidth="1"/>
    <col min="4868" max="4868" width="69.6640625" style="21" customWidth="1"/>
    <col min="4869" max="4869" width="17.109375" style="21" customWidth="1"/>
    <col min="4870" max="4870" width="15.5546875" style="21" customWidth="1"/>
    <col min="4871" max="4875" width="14.109375" style="21" customWidth="1"/>
    <col min="4876" max="4876" width="3.109375" style="21" customWidth="1"/>
    <col min="4877" max="5120" width="8.88671875" style="21"/>
    <col min="5121" max="5121" width="24.88671875" style="21" customWidth="1"/>
    <col min="5122" max="5122" width="14.109375" style="21" customWidth="1"/>
    <col min="5123" max="5123" width="14.33203125" style="21" customWidth="1"/>
    <col min="5124" max="5124" width="69.6640625" style="21" customWidth="1"/>
    <col min="5125" max="5125" width="17.109375" style="21" customWidth="1"/>
    <col min="5126" max="5126" width="15.5546875" style="21" customWidth="1"/>
    <col min="5127" max="5131" width="14.109375" style="21" customWidth="1"/>
    <col min="5132" max="5132" width="3.109375" style="21" customWidth="1"/>
    <col min="5133" max="5376" width="8.88671875" style="21"/>
    <col min="5377" max="5377" width="24.88671875" style="21" customWidth="1"/>
    <col min="5378" max="5378" width="14.109375" style="21" customWidth="1"/>
    <col min="5379" max="5379" width="14.33203125" style="21" customWidth="1"/>
    <col min="5380" max="5380" width="69.6640625" style="21" customWidth="1"/>
    <col min="5381" max="5381" width="17.109375" style="21" customWidth="1"/>
    <col min="5382" max="5382" width="15.5546875" style="21" customWidth="1"/>
    <col min="5383" max="5387" width="14.109375" style="21" customWidth="1"/>
    <col min="5388" max="5388" width="3.109375" style="21" customWidth="1"/>
    <col min="5389" max="5632" width="8.88671875" style="21"/>
    <col min="5633" max="5633" width="24.88671875" style="21" customWidth="1"/>
    <col min="5634" max="5634" width="14.109375" style="21" customWidth="1"/>
    <col min="5635" max="5635" width="14.33203125" style="21" customWidth="1"/>
    <col min="5636" max="5636" width="69.6640625" style="21" customWidth="1"/>
    <col min="5637" max="5637" width="17.109375" style="21" customWidth="1"/>
    <col min="5638" max="5638" width="15.5546875" style="21" customWidth="1"/>
    <col min="5639" max="5643" width="14.109375" style="21" customWidth="1"/>
    <col min="5644" max="5644" width="3.109375" style="21" customWidth="1"/>
    <col min="5645" max="5888" width="8.88671875" style="21"/>
    <col min="5889" max="5889" width="24.88671875" style="21" customWidth="1"/>
    <col min="5890" max="5890" width="14.109375" style="21" customWidth="1"/>
    <col min="5891" max="5891" width="14.33203125" style="21" customWidth="1"/>
    <col min="5892" max="5892" width="69.6640625" style="21" customWidth="1"/>
    <col min="5893" max="5893" width="17.109375" style="21" customWidth="1"/>
    <col min="5894" max="5894" width="15.5546875" style="21" customWidth="1"/>
    <col min="5895" max="5899" width="14.109375" style="21" customWidth="1"/>
    <col min="5900" max="5900" width="3.109375" style="21" customWidth="1"/>
    <col min="5901" max="6144" width="8.88671875" style="21"/>
    <col min="6145" max="6145" width="24.88671875" style="21" customWidth="1"/>
    <col min="6146" max="6146" width="14.109375" style="21" customWidth="1"/>
    <col min="6147" max="6147" width="14.33203125" style="21" customWidth="1"/>
    <col min="6148" max="6148" width="69.6640625" style="21" customWidth="1"/>
    <col min="6149" max="6149" width="17.109375" style="21" customWidth="1"/>
    <col min="6150" max="6150" width="15.5546875" style="21" customWidth="1"/>
    <col min="6151" max="6155" width="14.109375" style="21" customWidth="1"/>
    <col min="6156" max="6156" width="3.109375" style="21" customWidth="1"/>
    <col min="6157" max="6400" width="8.88671875" style="21"/>
    <col min="6401" max="6401" width="24.88671875" style="21" customWidth="1"/>
    <col min="6402" max="6402" width="14.109375" style="21" customWidth="1"/>
    <col min="6403" max="6403" width="14.33203125" style="21" customWidth="1"/>
    <col min="6404" max="6404" width="69.6640625" style="21" customWidth="1"/>
    <col min="6405" max="6405" width="17.109375" style="21" customWidth="1"/>
    <col min="6406" max="6406" width="15.5546875" style="21" customWidth="1"/>
    <col min="6407" max="6411" width="14.109375" style="21" customWidth="1"/>
    <col min="6412" max="6412" width="3.109375" style="21" customWidth="1"/>
    <col min="6413" max="6656" width="8.88671875" style="21"/>
    <col min="6657" max="6657" width="24.88671875" style="21" customWidth="1"/>
    <col min="6658" max="6658" width="14.109375" style="21" customWidth="1"/>
    <col min="6659" max="6659" width="14.33203125" style="21" customWidth="1"/>
    <col min="6660" max="6660" width="69.6640625" style="21" customWidth="1"/>
    <col min="6661" max="6661" width="17.109375" style="21" customWidth="1"/>
    <col min="6662" max="6662" width="15.5546875" style="21" customWidth="1"/>
    <col min="6663" max="6667" width="14.109375" style="21" customWidth="1"/>
    <col min="6668" max="6668" width="3.109375" style="21" customWidth="1"/>
    <col min="6669" max="6912" width="8.88671875" style="21"/>
    <col min="6913" max="6913" width="24.88671875" style="21" customWidth="1"/>
    <col min="6914" max="6914" width="14.109375" style="21" customWidth="1"/>
    <col min="6915" max="6915" width="14.33203125" style="21" customWidth="1"/>
    <col min="6916" max="6916" width="69.6640625" style="21" customWidth="1"/>
    <col min="6917" max="6917" width="17.109375" style="21" customWidth="1"/>
    <col min="6918" max="6918" width="15.5546875" style="21" customWidth="1"/>
    <col min="6919" max="6923" width="14.109375" style="21" customWidth="1"/>
    <col min="6924" max="6924" width="3.109375" style="21" customWidth="1"/>
    <col min="6925" max="7168" width="8.88671875" style="21"/>
    <col min="7169" max="7169" width="24.88671875" style="21" customWidth="1"/>
    <col min="7170" max="7170" width="14.109375" style="21" customWidth="1"/>
    <col min="7171" max="7171" width="14.33203125" style="21" customWidth="1"/>
    <col min="7172" max="7172" width="69.6640625" style="21" customWidth="1"/>
    <col min="7173" max="7173" width="17.109375" style="21" customWidth="1"/>
    <col min="7174" max="7174" width="15.5546875" style="21" customWidth="1"/>
    <col min="7175" max="7179" width="14.109375" style="21" customWidth="1"/>
    <col min="7180" max="7180" width="3.109375" style="21" customWidth="1"/>
    <col min="7181" max="7424" width="8.88671875" style="21"/>
    <col min="7425" max="7425" width="24.88671875" style="21" customWidth="1"/>
    <col min="7426" max="7426" width="14.109375" style="21" customWidth="1"/>
    <col min="7427" max="7427" width="14.33203125" style="21" customWidth="1"/>
    <col min="7428" max="7428" width="69.6640625" style="21" customWidth="1"/>
    <col min="7429" max="7429" width="17.109375" style="21" customWidth="1"/>
    <col min="7430" max="7430" width="15.5546875" style="21" customWidth="1"/>
    <col min="7431" max="7435" width="14.109375" style="21" customWidth="1"/>
    <col min="7436" max="7436" width="3.109375" style="21" customWidth="1"/>
    <col min="7437" max="7680" width="8.88671875" style="21"/>
    <col min="7681" max="7681" width="24.88671875" style="21" customWidth="1"/>
    <col min="7682" max="7682" width="14.109375" style="21" customWidth="1"/>
    <col min="7683" max="7683" width="14.33203125" style="21" customWidth="1"/>
    <col min="7684" max="7684" width="69.6640625" style="21" customWidth="1"/>
    <col min="7685" max="7685" width="17.109375" style="21" customWidth="1"/>
    <col min="7686" max="7686" width="15.5546875" style="21" customWidth="1"/>
    <col min="7687" max="7691" width="14.109375" style="21" customWidth="1"/>
    <col min="7692" max="7692" width="3.109375" style="21" customWidth="1"/>
    <col min="7693" max="7936" width="8.88671875" style="21"/>
    <col min="7937" max="7937" width="24.88671875" style="21" customWidth="1"/>
    <col min="7938" max="7938" width="14.109375" style="21" customWidth="1"/>
    <col min="7939" max="7939" width="14.33203125" style="21" customWidth="1"/>
    <col min="7940" max="7940" width="69.6640625" style="21" customWidth="1"/>
    <col min="7941" max="7941" width="17.109375" style="21" customWidth="1"/>
    <col min="7942" max="7942" width="15.5546875" style="21" customWidth="1"/>
    <col min="7943" max="7947" width="14.109375" style="21" customWidth="1"/>
    <col min="7948" max="7948" width="3.109375" style="21" customWidth="1"/>
    <col min="7949" max="8192" width="8.88671875" style="21"/>
    <col min="8193" max="8193" width="24.88671875" style="21" customWidth="1"/>
    <col min="8194" max="8194" width="14.109375" style="21" customWidth="1"/>
    <col min="8195" max="8195" width="14.33203125" style="21" customWidth="1"/>
    <col min="8196" max="8196" width="69.6640625" style="21" customWidth="1"/>
    <col min="8197" max="8197" width="17.109375" style="21" customWidth="1"/>
    <col min="8198" max="8198" width="15.5546875" style="21" customWidth="1"/>
    <col min="8199" max="8203" width="14.109375" style="21" customWidth="1"/>
    <col min="8204" max="8204" width="3.109375" style="21" customWidth="1"/>
    <col min="8205" max="8448" width="8.88671875" style="21"/>
    <col min="8449" max="8449" width="24.88671875" style="21" customWidth="1"/>
    <col min="8450" max="8450" width="14.109375" style="21" customWidth="1"/>
    <col min="8451" max="8451" width="14.33203125" style="21" customWidth="1"/>
    <col min="8452" max="8452" width="69.6640625" style="21" customWidth="1"/>
    <col min="8453" max="8453" width="17.109375" style="21" customWidth="1"/>
    <col min="8454" max="8454" width="15.5546875" style="21" customWidth="1"/>
    <col min="8455" max="8459" width="14.109375" style="21" customWidth="1"/>
    <col min="8460" max="8460" width="3.109375" style="21" customWidth="1"/>
    <col min="8461" max="8704" width="8.88671875" style="21"/>
    <col min="8705" max="8705" width="24.88671875" style="21" customWidth="1"/>
    <col min="8706" max="8706" width="14.109375" style="21" customWidth="1"/>
    <col min="8707" max="8707" width="14.33203125" style="21" customWidth="1"/>
    <col min="8708" max="8708" width="69.6640625" style="21" customWidth="1"/>
    <col min="8709" max="8709" width="17.109375" style="21" customWidth="1"/>
    <col min="8710" max="8710" width="15.5546875" style="21" customWidth="1"/>
    <col min="8711" max="8715" width="14.109375" style="21" customWidth="1"/>
    <col min="8716" max="8716" width="3.109375" style="21" customWidth="1"/>
    <col min="8717" max="8960" width="8.88671875" style="21"/>
    <col min="8961" max="8961" width="24.88671875" style="21" customWidth="1"/>
    <col min="8962" max="8962" width="14.109375" style="21" customWidth="1"/>
    <col min="8963" max="8963" width="14.33203125" style="21" customWidth="1"/>
    <col min="8964" max="8964" width="69.6640625" style="21" customWidth="1"/>
    <col min="8965" max="8965" width="17.109375" style="21" customWidth="1"/>
    <col min="8966" max="8966" width="15.5546875" style="21" customWidth="1"/>
    <col min="8967" max="8971" width="14.109375" style="21" customWidth="1"/>
    <col min="8972" max="8972" width="3.109375" style="21" customWidth="1"/>
    <col min="8973" max="9216" width="8.88671875" style="21"/>
    <col min="9217" max="9217" width="24.88671875" style="21" customWidth="1"/>
    <col min="9218" max="9218" width="14.109375" style="21" customWidth="1"/>
    <col min="9219" max="9219" width="14.33203125" style="21" customWidth="1"/>
    <col min="9220" max="9220" width="69.6640625" style="21" customWidth="1"/>
    <col min="9221" max="9221" width="17.109375" style="21" customWidth="1"/>
    <col min="9222" max="9222" width="15.5546875" style="21" customWidth="1"/>
    <col min="9223" max="9227" width="14.109375" style="21" customWidth="1"/>
    <col min="9228" max="9228" width="3.109375" style="21" customWidth="1"/>
    <col min="9229" max="9472" width="8.88671875" style="21"/>
    <col min="9473" max="9473" width="24.88671875" style="21" customWidth="1"/>
    <col min="9474" max="9474" width="14.109375" style="21" customWidth="1"/>
    <col min="9475" max="9475" width="14.33203125" style="21" customWidth="1"/>
    <col min="9476" max="9476" width="69.6640625" style="21" customWidth="1"/>
    <col min="9477" max="9477" width="17.109375" style="21" customWidth="1"/>
    <col min="9478" max="9478" width="15.5546875" style="21" customWidth="1"/>
    <col min="9479" max="9483" width="14.109375" style="21" customWidth="1"/>
    <col min="9484" max="9484" width="3.109375" style="21" customWidth="1"/>
    <col min="9485" max="9728" width="8.88671875" style="21"/>
    <col min="9729" max="9729" width="24.88671875" style="21" customWidth="1"/>
    <col min="9730" max="9730" width="14.109375" style="21" customWidth="1"/>
    <col min="9731" max="9731" width="14.33203125" style="21" customWidth="1"/>
    <col min="9732" max="9732" width="69.6640625" style="21" customWidth="1"/>
    <col min="9733" max="9733" width="17.109375" style="21" customWidth="1"/>
    <col min="9734" max="9734" width="15.5546875" style="21" customWidth="1"/>
    <col min="9735" max="9739" width="14.109375" style="21" customWidth="1"/>
    <col min="9740" max="9740" width="3.109375" style="21" customWidth="1"/>
    <col min="9741" max="9984" width="8.88671875" style="21"/>
    <col min="9985" max="9985" width="24.88671875" style="21" customWidth="1"/>
    <col min="9986" max="9986" width="14.109375" style="21" customWidth="1"/>
    <col min="9987" max="9987" width="14.33203125" style="21" customWidth="1"/>
    <col min="9988" max="9988" width="69.6640625" style="21" customWidth="1"/>
    <col min="9989" max="9989" width="17.109375" style="21" customWidth="1"/>
    <col min="9990" max="9990" width="15.5546875" style="21" customWidth="1"/>
    <col min="9991" max="9995" width="14.109375" style="21" customWidth="1"/>
    <col min="9996" max="9996" width="3.109375" style="21" customWidth="1"/>
    <col min="9997" max="10240" width="8.88671875" style="21"/>
    <col min="10241" max="10241" width="24.88671875" style="21" customWidth="1"/>
    <col min="10242" max="10242" width="14.109375" style="21" customWidth="1"/>
    <col min="10243" max="10243" width="14.33203125" style="21" customWidth="1"/>
    <col min="10244" max="10244" width="69.6640625" style="21" customWidth="1"/>
    <col min="10245" max="10245" width="17.109375" style="21" customWidth="1"/>
    <col min="10246" max="10246" width="15.5546875" style="21" customWidth="1"/>
    <col min="10247" max="10251" width="14.109375" style="21" customWidth="1"/>
    <col min="10252" max="10252" width="3.109375" style="21" customWidth="1"/>
    <col min="10253" max="10496" width="8.88671875" style="21"/>
    <col min="10497" max="10497" width="24.88671875" style="21" customWidth="1"/>
    <col min="10498" max="10498" width="14.109375" style="21" customWidth="1"/>
    <col min="10499" max="10499" width="14.33203125" style="21" customWidth="1"/>
    <col min="10500" max="10500" width="69.6640625" style="21" customWidth="1"/>
    <col min="10501" max="10501" width="17.109375" style="21" customWidth="1"/>
    <col min="10502" max="10502" width="15.5546875" style="21" customWidth="1"/>
    <col min="10503" max="10507" width="14.109375" style="21" customWidth="1"/>
    <col min="10508" max="10508" width="3.109375" style="21" customWidth="1"/>
    <col min="10509" max="10752" width="8.88671875" style="21"/>
    <col min="10753" max="10753" width="24.88671875" style="21" customWidth="1"/>
    <col min="10754" max="10754" width="14.109375" style="21" customWidth="1"/>
    <col min="10755" max="10755" width="14.33203125" style="21" customWidth="1"/>
    <col min="10756" max="10756" width="69.6640625" style="21" customWidth="1"/>
    <col min="10757" max="10757" width="17.109375" style="21" customWidth="1"/>
    <col min="10758" max="10758" width="15.5546875" style="21" customWidth="1"/>
    <col min="10759" max="10763" width="14.109375" style="21" customWidth="1"/>
    <col min="10764" max="10764" width="3.109375" style="21" customWidth="1"/>
    <col min="10765" max="11008" width="8.88671875" style="21"/>
    <col min="11009" max="11009" width="24.88671875" style="21" customWidth="1"/>
    <col min="11010" max="11010" width="14.109375" style="21" customWidth="1"/>
    <col min="11011" max="11011" width="14.33203125" style="21" customWidth="1"/>
    <col min="11012" max="11012" width="69.6640625" style="21" customWidth="1"/>
    <col min="11013" max="11013" width="17.109375" style="21" customWidth="1"/>
    <col min="11014" max="11014" width="15.5546875" style="21" customWidth="1"/>
    <col min="11015" max="11019" width="14.109375" style="21" customWidth="1"/>
    <col min="11020" max="11020" width="3.109375" style="21" customWidth="1"/>
    <col min="11021" max="11264" width="8.88671875" style="21"/>
    <col min="11265" max="11265" width="24.88671875" style="21" customWidth="1"/>
    <col min="11266" max="11266" width="14.109375" style="21" customWidth="1"/>
    <col min="11267" max="11267" width="14.33203125" style="21" customWidth="1"/>
    <col min="11268" max="11268" width="69.6640625" style="21" customWidth="1"/>
    <col min="11269" max="11269" width="17.109375" style="21" customWidth="1"/>
    <col min="11270" max="11270" width="15.5546875" style="21" customWidth="1"/>
    <col min="11271" max="11275" width="14.109375" style="21" customWidth="1"/>
    <col min="11276" max="11276" width="3.109375" style="21" customWidth="1"/>
    <col min="11277" max="11520" width="8.88671875" style="21"/>
    <col min="11521" max="11521" width="24.88671875" style="21" customWidth="1"/>
    <col min="11522" max="11522" width="14.109375" style="21" customWidth="1"/>
    <col min="11523" max="11523" width="14.33203125" style="21" customWidth="1"/>
    <col min="11524" max="11524" width="69.6640625" style="21" customWidth="1"/>
    <col min="11525" max="11525" width="17.109375" style="21" customWidth="1"/>
    <col min="11526" max="11526" width="15.5546875" style="21" customWidth="1"/>
    <col min="11527" max="11531" width="14.109375" style="21" customWidth="1"/>
    <col min="11532" max="11532" width="3.109375" style="21" customWidth="1"/>
    <col min="11533" max="11776" width="8.88671875" style="21"/>
    <col min="11777" max="11777" width="24.88671875" style="21" customWidth="1"/>
    <col min="11778" max="11778" width="14.109375" style="21" customWidth="1"/>
    <col min="11779" max="11779" width="14.33203125" style="21" customWidth="1"/>
    <col min="11780" max="11780" width="69.6640625" style="21" customWidth="1"/>
    <col min="11781" max="11781" width="17.109375" style="21" customWidth="1"/>
    <col min="11782" max="11782" width="15.5546875" style="21" customWidth="1"/>
    <col min="11783" max="11787" width="14.109375" style="21" customWidth="1"/>
    <col min="11788" max="11788" width="3.109375" style="21" customWidth="1"/>
    <col min="11789" max="12032" width="8.88671875" style="21"/>
    <col min="12033" max="12033" width="24.88671875" style="21" customWidth="1"/>
    <col min="12034" max="12034" width="14.109375" style="21" customWidth="1"/>
    <col min="12035" max="12035" width="14.33203125" style="21" customWidth="1"/>
    <col min="12036" max="12036" width="69.6640625" style="21" customWidth="1"/>
    <col min="12037" max="12037" width="17.109375" style="21" customWidth="1"/>
    <col min="12038" max="12038" width="15.5546875" style="21" customWidth="1"/>
    <col min="12039" max="12043" width="14.109375" style="21" customWidth="1"/>
    <col min="12044" max="12044" width="3.109375" style="21" customWidth="1"/>
    <col min="12045" max="12288" width="8.88671875" style="21"/>
    <col min="12289" max="12289" width="24.88671875" style="21" customWidth="1"/>
    <col min="12290" max="12290" width="14.109375" style="21" customWidth="1"/>
    <col min="12291" max="12291" width="14.33203125" style="21" customWidth="1"/>
    <col min="12292" max="12292" width="69.6640625" style="21" customWidth="1"/>
    <col min="12293" max="12293" width="17.109375" style="21" customWidth="1"/>
    <col min="12294" max="12294" width="15.5546875" style="21" customWidth="1"/>
    <col min="12295" max="12299" width="14.109375" style="21" customWidth="1"/>
    <col min="12300" max="12300" width="3.109375" style="21" customWidth="1"/>
    <col min="12301" max="12544" width="8.88671875" style="21"/>
    <col min="12545" max="12545" width="24.88671875" style="21" customWidth="1"/>
    <col min="12546" max="12546" width="14.109375" style="21" customWidth="1"/>
    <col min="12547" max="12547" width="14.33203125" style="21" customWidth="1"/>
    <col min="12548" max="12548" width="69.6640625" style="21" customWidth="1"/>
    <col min="12549" max="12549" width="17.109375" style="21" customWidth="1"/>
    <col min="12550" max="12550" width="15.5546875" style="21" customWidth="1"/>
    <col min="12551" max="12555" width="14.109375" style="21" customWidth="1"/>
    <col min="12556" max="12556" width="3.109375" style="21" customWidth="1"/>
    <col min="12557" max="12800" width="8.88671875" style="21"/>
    <col min="12801" max="12801" width="24.88671875" style="21" customWidth="1"/>
    <col min="12802" max="12802" width="14.109375" style="21" customWidth="1"/>
    <col min="12803" max="12803" width="14.33203125" style="21" customWidth="1"/>
    <col min="12804" max="12804" width="69.6640625" style="21" customWidth="1"/>
    <col min="12805" max="12805" width="17.109375" style="21" customWidth="1"/>
    <col min="12806" max="12806" width="15.5546875" style="21" customWidth="1"/>
    <col min="12807" max="12811" width="14.109375" style="21" customWidth="1"/>
    <col min="12812" max="12812" width="3.109375" style="21" customWidth="1"/>
    <col min="12813" max="13056" width="8.88671875" style="21"/>
    <col min="13057" max="13057" width="24.88671875" style="21" customWidth="1"/>
    <col min="13058" max="13058" width="14.109375" style="21" customWidth="1"/>
    <col min="13059" max="13059" width="14.33203125" style="21" customWidth="1"/>
    <col min="13060" max="13060" width="69.6640625" style="21" customWidth="1"/>
    <col min="13061" max="13061" width="17.109375" style="21" customWidth="1"/>
    <col min="13062" max="13062" width="15.5546875" style="21" customWidth="1"/>
    <col min="13063" max="13067" width="14.109375" style="21" customWidth="1"/>
    <col min="13068" max="13068" width="3.109375" style="21" customWidth="1"/>
    <col min="13069" max="13312" width="8.88671875" style="21"/>
    <col min="13313" max="13313" width="24.88671875" style="21" customWidth="1"/>
    <col min="13314" max="13314" width="14.109375" style="21" customWidth="1"/>
    <col min="13315" max="13315" width="14.33203125" style="21" customWidth="1"/>
    <col min="13316" max="13316" width="69.6640625" style="21" customWidth="1"/>
    <col min="13317" max="13317" width="17.109375" style="21" customWidth="1"/>
    <col min="13318" max="13318" width="15.5546875" style="21" customWidth="1"/>
    <col min="13319" max="13323" width="14.109375" style="21" customWidth="1"/>
    <col min="13324" max="13324" width="3.109375" style="21" customWidth="1"/>
    <col min="13325" max="13568" width="8.88671875" style="21"/>
    <col min="13569" max="13569" width="24.88671875" style="21" customWidth="1"/>
    <col min="13570" max="13570" width="14.109375" style="21" customWidth="1"/>
    <col min="13571" max="13571" width="14.33203125" style="21" customWidth="1"/>
    <col min="13572" max="13572" width="69.6640625" style="21" customWidth="1"/>
    <col min="13573" max="13573" width="17.109375" style="21" customWidth="1"/>
    <col min="13574" max="13574" width="15.5546875" style="21" customWidth="1"/>
    <col min="13575" max="13579" width="14.109375" style="21" customWidth="1"/>
    <col min="13580" max="13580" width="3.109375" style="21" customWidth="1"/>
    <col min="13581" max="13824" width="8.88671875" style="21"/>
    <col min="13825" max="13825" width="24.88671875" style="21" customWidth="1"/>
    <col min="13826" max="13826" width="14.109375" style="21" customWidth="1"/>
    <col min="13827" max="13827" width="14.33203125" style="21" customWidth="1"/>
    <col min="13828" max="13828" width="69.6640625" style="21" customWidth="1"/>
    <col min="13829" max="13829" width="17.109375" style="21" customWidth="1"/>
    <col min="13830" max="13830" width="15.5546875" style="21" customWidth="1"/>
    <col min="13831" max="13835" width="14.109375" style="21" customWidth="1"/>
    <col min="13836" max="13836" width="3.109375" style="21" customWidth="1"/>
    <col min="13837" max="14080" width="8.88671875" style="21"/>
    <col min="14081" max="14081" width="24.88671875" style="21" customWidth="1"/>
    <col min="14082" max="14082" width="14.109375" style="21" customWidth="1"/>
    <col min="14083" max="14083" width="14.33203125" style="21" customWidth="1"/>
    <col min="14084" max="14084" width="69.6640625" style="21" customWidth="1"/>
    <col min="14085" max="14085" width="17.109375" style="21" customWidth="1"/>
    <col min="14086" max="14086" width="15.5546875" style="21" customWidth="1"/>
    <col min="14087" max="14091" width="14.109375" style="21" customWidth="1"/>
    <col min="14092" max="14092" width="3.109375" style="21" customWidth="1"/>
    <col min="14093" max="14336" width="8.88671875" style="21"/>
    <col min="14337" max="14337" width="24.88671875" style="21" customWidth="1"/>
    <col min="14338" max="14338" width="14.109375" style="21" customWidth="1"/>
    <col min="14339" max="14339" width="14.33203125" style="21" customWidth="1"/>
    <col min="14340" max="14340" width="69.6640625" style="21" customWidth="1"/>
    <col min="14341" max="14341" width="17.109375" style="21" customWidth="1"/>
    <col min="14342" max="14342" width="15.5546875" style="21" customWidth="1"/>
    <col min="14343" max="14347" width="14.109375" style="21" customWidth="1"/>
    <col min="14348" max="14348" width="3.109375" style="21" customWidth="1"/>
    <col min="14349" max="14592" width="8.88671875" style="21"/>
    <col min="14593" max="14593" width="24.88671875" style="21" customWidth="1"/>
    <col min="14594" max="14594" width="14.109375" style="21" customWidth="1"/>
    <col min="14595" max="14595" width="14.33203125" style="21" customWidth="1"/>
    <col min="14596" max="14596" width="69.6640625" style="21" customWidth="1"/>
    <col min="14597" max="14597" width="17.109375" style="21" customWidth="1"/>
    <col min="14598" max="14598" width="15.5546875" style="21" customWidth="1"/>
    <col min="14599" max="14603" width="14.109375" style="21" customWidth="1"/>
    <col min="14604" max="14604" width="3.109375" style="21" customWidth="1"/>
    <col min="14605" max="14848" width="8.88671875" style="21"/>
    <col min="14849" max="14849" width="24.88671875" style="21" customWidth="1"/>
    <col min="14850" max="14850" width="14.109375" style="21" customWidth="1"/>
    <col min="14851" max="14851" width="14.33203125" style="21" customWidth="1"/>
    <col min="14852" max="14852" width="69.6640625" style="21" customWidth="1"/>
    <col min="14853" max="14853" width="17.109375" style="21" customWidth="1"/>
    <col min="14854" max="14854" width="15.5546875" style="21" customWidth="1"/>
    <col min="14855" max="14859" width="14.109375" style="21" customWidth="1"/>
    <col min="14860" max="14860" width="3.109375" style="21" customWidth="1"/>
    <col min="14861" max="15104" width="8.88671875" style="21"/>
    <col min="15105" max="15105" width="24.88671875" style="21" customWidth="1"/>
    <col min="15106" max="15106" width="14.109375" style="21" customWidth="1"/>
    <col min="15107" max="15107" width="14.33203125" style="21" customWidth="1"/>
    <col min="15108" max="15108" width="69.6640625" style="21" customWidth="1"/>
    <col min="15109" max="15109" width="17.109375" style="21" customWidth="1"/>
    <col min="15110" max="15110" width="15.5546875" style="21" customWidth="1"/>
    <col min="15111" max="15115" width="14.109375" style="21" customWidth="1"/>
    <col min="15116" max="15116" width="3.109375" style="21" customWidth="1"/>
    <col min="15117" max="15360" width="8.88671875" style="21"/>
    <col min="15361" max="15361" width="24.88671875" style="21" customWidth="1"/>
    <col min="15362" max="15362" width="14.109375" style="21" customWidth="1"/>
    <col min="15363" max="15363" width="14.33203125" style="21" customWidth="1"/>
    <col min="15364" max="15364" width="69.6640625" style="21" customWidth="1"/>
    <col min="15365" max="15365" width="17.109375" style="21" customWidth="1"/>
    <col min="15366" max="15366" width="15.5546875" style="21" customWidth="1"/>
    <col min="15367" max="15371" width="14.109375" style="21" customWidth="1"/>
    <col min="15372" max="15372" width="3.109375" style="21" customWidth="1"/>
    <col min="15373" max="15616" width="8.88671875" style="21"/>
    <col min="15617" max="15617" width="24.88671875" style="21" customWidth="1"/>
    <col min="15618" max="15618" width="14.109375" style="21" customWidth="1"/>
    <col min="15619" max="15619" width="14.33203125" style="21" customWidth="1"/>
    <col min="15620" max="15620" width="69.6640625" style="21" customWidth="1"/>
    <col min="15621" max="15621" width="17.109375" style="21" customWidth="1"/>
    <col min="15622" max="15622" width="15.5546875" style="21" customWidth="1"/>
    <col min="15623" max="15627" width="14.109375" style="21" customWidth="1"/>
    <col min="15628" max="15628" width="3.109375" style="21" customWidth="1"/>
    <col min="15629" max="15872" width="8.88671875" style="21"/>
    <col min="15873" max="15873" width="24.88671875" style="21" customWidth="1"/>
    <col min="15874" max="15874" width="14.109375" style="21" customWidth="1"/>
    <col min="15875" max="15875" width="14.33203125" style="21" customWidth="1"/>
    <col min="15876" max="15876" width="69.6640625" style="21" customWidth="1"/>
    <col min="15877" max="15877" width="17.109375" style="21" customWidth="1"/>
    <col min="15878" max="15878" width="15.5546875" style="21" customWidth="1"/>
    <col min="15879" max="15883" width="14.109375" style="21" customWidth="1"/>
    <col min="15884" max="15884" width="3.109375" style="21" customWidth="1"/>
    <col min="15885" max="16128" width="8.88671875" style="21"/>
    <col min="16129" max="16129" width="24.88671875" style="21" customWidth="1"/>
    <col min="16130" max="16130" width="14.109375" style="21" customWidth="1"/>
    <col min="16131" max="16131" width="14.33203125" style="21" customWidth="1"/>
    <col min="16132" max="16132" width="69.6640625" style="21" customWidth="1"/>
    <col min="16133" max="16133" width="17.109375" style="21" customWidth="1"/>
    <col min="16134" max="16134" width="15.5546875" style="21" customWidth="1"/>
    <col min="16135" max="16139" width="14.109375" style="21" customWidth="1"/>
    <col min="16140" max="16140" width="3.109375" style="21" customWidth="1"/>
    <col min="16141" max="16384" width="8.88671875" style="21"/>
  </cols>
  <sheetData>
    <row r="1" spans="1:14" ht="15.6" x14ac:dyDescent="0.3">
      <c r="A1" s="19"/>
      <c r="B1" s="19"/>
      <c r="C1" s="19"/>
      <c r="D1" s="19"/>
      <c r="E1" s="19"/>
      <c r="F1" s="19"/>
      <c r="G1" s="19"/>
      <c r="H1" s="20"/>
      <c r="I1" s="20"/>
      <c r="J1" s="20"/>
      <c r="K1" s="20"/>
      <c r="L1" s="20"/>
      <c r="M1" s="71" t="s">
        <v>104</v>
      </c>
    </row>
    <row r="2" spans="1:14" ht="15.6" x14ac:dyDescent="0.3">
      <c r="A2" s="19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71"/>
    </row>
    <row r="3" spans="1:14" ht="15.6" x14ac:dyDescent="0.3">
      <c r="A3" s="204" t="s">
        <v>160</v>
      </c>
      <c r="B3" s="204"/>
      <c r="C3" s="204"/>
      <c r="D3" s="204"/>
      <c r="E3" s="204"/>
      <c r="F3" s="204"/>
      <c r="G3" s="204"/>
      <c r="H3" s="121"/>
      <c r="I3" s="121"/>
      <c r="J3" s="121"/>
      <c r="K3" s="121"/>
      <c r="L3" s="121"/>
      <c r="M3" s="71"/>
    </row>
    <row r="4" spans="1:14" ht="15.6" x14ac:dyDescent="0.3">
      <c r="A4" s="23"/>
      <c r="B4" s="23"/>
      <c r="C4" s="23"/>
      <c r="D4" s="23"/>
      <c r="E4" s="23"/>
      <c r="F4" s="23"/>
      <c r="G4" s="23"/>
      <c r="H4" s="121"/>
      <c r="I4" s="121"/>
      <c r="J4" s="121"/>
      <c r="K4" s="121"/>
      <c r="L4" s="121"/>
      <c r="M4" s="71"/>
    </row>
    <row r="5" spans="1:14" ht="15.6" customHeight="1" x14ac:dyDescent="0.25">
      <c r="A5" s="200" t="s">
        <v>0</v>
      </c>
      <c r="B5" s="200" t="s">
        <v>151</v>
      </c>
      <c r="C5" s="200" t="s">
        <v>105</v>
      </c>
      <c r="D5" s="200" t="s">
        <v>106</v>
      </c>
      <c r="E5" s="200" t="s">
        <v>107</v>
      </c>
      <c r="F5" s="200" t="s">
        <v>152</v>
      </c>
      <c r="G5" s="200"/>
      <c r="H5" s="200"/>
      <c r="I5" s="200"/>
      <c r="J5" s="200"/>
      <c r="K5" s="200"/>
      <c r="L5" s="200" t="s">
        <v>154</v>
      </c>
      <c r="M5" s="203" t="s">
        <v>153</v>
      </c>
    </row>
    <row r="6" spans="1:14" ht="61.95" customHeight="1" x14ac:dyDescent="0.25">
      <c r="A6" s="200"/>
      <c r="B6" s="200"/>
      <c r="C6" s="200"/>
      <c r="D6" s="200"/>
      <c r="E6" s="200"/>
      <c r="F6" s="143" t="s">
        <v>4</v>
      </c>
      <c r="G6" s="143" t="s">
        <v>5</v>
      </c>
      <c r="H6" s="143" t="s">
        <v>6</v>
      </c>
      <c r="I6" s="143" t="s">
        <v>7</v>
      </c>
      <c r="J6" s="143" t="s">
        <v>8</v>
      </c>
      <c r="K6" s="143" t="s">
        <v>355</v>
      </c>
      <c r="L6" s="200"/>
      <c r="M6" s="203"/>
    </row>
    <row r="7" spans="1:14" ht="15.6" x14ac:dyDescent="0.25">
      <c r="A7" s="24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</row>
    <row r="8" spans="1:14" ht="15.6" x14ac:dyDescent="0.25">
      <c r="A8" s="24"/>
      <c r="B8" s="26" t="s">
        <v>82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4" ht="119.4" customHeight="1" x14ac:dyDescent="0.25">
      <c r="A9" s="27" t="s">
        <v>108</v>
      </c>
      <c r="B9" s="28" t="s">
        <v>332</v>
      </c>
      <c r="C9" s="29" t="s">
        <v>109</v>
      </c>
      <c r="D9" s="29" t="s">
        <v>118</v>
      </c>
      <c r="E9" s="25">
        <v>14018</v>
      </c>
      <c r="F9" s="25">
        <v>17883</v>
      </c>
      <c r="G9" s="25">
        <v>17730</v>
      </c>
      <c r="H9" s="25">
        <v>18264</v>
      </c>
      <c r="I9" s="25">
        <v>19412</v>
      </c>
      <c r="J9" s="25">
        <v>20246</v>
      </c>
      <c r="K9" s="25">
        <v>20750</v>
      </c>
      <c r="L9" s="25" t="s">
        <v>155</v>
      </c>
      <c r="M9" s="25" t="s">
        <v>156</v>
      </c>
    </row>
    <row r="10" spans="1:14" ht="15.6" x14ac:dyDescent="0.25">
      <c r="A10" s="24"/>
      <c r="B10" s="26" t="s">
        <v>120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4" ht="117.6" customHeight="1" x14ac:dyDescent="0.25">
      <c r="A11" s="30" t="s">
        <v>111</v>
      </c>
      <c r="B11" s="29" t="s">
        <v>333</v>
      </c>
      <c r="C11" s="29" t="s">
        <v>109</v>
      </c>
      <c r="D11" s="145" t="s">
        <v>112</v>
      </c>
      <c r="E11" s="125">
        <v>42769</v>
      </c>
      <c r="F11" s="125">
        <v>40278</v>
      </c>
      <c r="G11" s="125">
        <v>40160</v>
      </c>
      <c r="H11" s="125">
        <v>35459</v>
      </c>
      <c r="I11" s="125">
        <v>35600</v>
      </c>
      <c r="J11" s="125">
        <v>35610</v>
      </c>
      <c r="K11" s="125">
        <v>35620</v>
      </c>
      <c r="L11" s="25" t="s">
        <v>155</v>
      </c>
      <c r="M11" s="25" t="s">
        <v>157</v>
      </c>
    </row>
    <row r="12" spans="1:14" ht="115.2" customHeight="1" x14ac:dyDescent="0.25">
      <c r="A12" s="30" t="s">
        <v>113</v>
      </c>
      <c r="B12" s="29" t="s">
        <v>334</v>
      </c>
      <c r="C12" s="29" t="s">
        <v>109</v>
      </c>
      <c r="D12" s="29" t="s">
        <v>121</v>
      </c>
      <c r="E12" s="125" t="s">
        <v>116</v>
      </c>
      <c r="F12" s="125">
        <v>1</v>
      </c>
      <c r="G12" s="125" t="s">
        <v>116</v>
      </c>
      <c r="H12" s="125">
        <v>1</v>
      </c>
      <c r="I12" s="125" t="s">
        <v>116</v>
      </c>
      <c r="J12" s="125" t="s">
        <v>116</v>
      </c>
      <c r="K12" s="125" t="s">
        <v>116</v>
      </c>
      <c r="L12" s="25" t="s">
        <v>155</v>
      </c>
      <c r="M12" s="25" t="s">
        <v>386</v>
      </c>
      <c r="N12" s="31"/>
    </row>
    <row r="13" spans="1:14" ht="15.6" x14ac:dyDescent="0.25">
      <c r="A13" s="24"/>
      <c r="B13" s="26" t="s">
        <v>84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43"/>
    </row>
    <row r="14" spans="1:14" ht="409.2" customHeight="1" x14ac:dyDescent="0.25">
      <c r="A14" s="206" t="s">
        <v>42</v>
      </c>
      <c r="B14" s="205" t="s">
        <v>335</v>
      </c>
      <c r="C14" s="200" t="s">
        <v>344</v>
      </c>
      <c r="D14" s="201" t="s">
        <v>115</v>
      </c>
      <c r="E14" s="201">
        <v>873.03499999999997</v>
      </c>
      <c r="F14" s="201">
        <v>948.846</v>
      </c>
      <c r="G14" s="201">
        <v>1093.884</v>
      </c>
      <c r="H14" s="201" t="s">
        <v>114</v>
      </c>
      <c r="I14" s="201" t="s">
        <v>114</v>
      </c>
      <c r="J14" s="201" t="s">
        <v>114</v>
      </c>
      <c r="K14" s="201" t="s">
        <v>114</v>
      </c>
      <c r="L14" s="201" t="s">
        <v>155</v>
      </c>
      <c r="M14" s="202" t="s">
        <v>387</v>
      </c>
    </row>
    <row r="15" spans="1:14" ht="118.2" customHeight="1" x14ac:dyDescent="0.25">
      <c r="A15" s="206"/>
      <c r="B15" s="205"/>
      <c r="C15" s="200"/>
      <c r="D15" s="201"/>
      <c r="E15" s="201"/>
      <c r="F15" s="201"/>
      <c r="G15" s="201"/>
      <c r="H15" s="201"/>
      <c r="I15" s="201"/>
      <c r="J15" s="201"/>
      <c r="K15" s="201"/>
      <c r="L15" s="201"/>
      <c r="M15" s="202"/>
    </row>
    <row r="16" spans="1:14" ht="230.4" customHeight="1" x14ac:dyDescent="0.25">
      <c r="A16" s="30" t="s">
        <v>46</v>
      </c>
      <c r="B16" s="102" t="s">
        <v>335</v>
      </c>
      <c r="C16" s="143" t="s">
        <v>109</v>
      </c>
      <c r="D16" s="25" t="s">
        <v>115</v>
      </c>
      <c r="E16" s="25" t="s">
        <v>114</v>
      </c>
      <c r="F16" s="25" t="s">
        <v>114</v>
      </c>
      <c r="G16" s="25" t="s">
        <v>114</v>
      </c>
      <c r="H16" s="25">
        <v>1395.328</v>
      </c>
      <c r="I16" s="25">
        <v>1267.4760000000001</v>
      </c>
      <c r="J16" s="25">
        <v>1713.2929999999999</v>
      </c>
      <c r="K16" s="25">
        <v>1872.3309999999999</v>
      </c>
      <c r="L16" s="25" t="s">
        <v>155</v>
      </c>
      <c r="M16" s="202"/>
    </row>
    <row r="17" spans="1:14" ht="112.2" customHeight="1" x14ac:dyDescent="0.25">
      <c r="A17" s="27" t="s">
        <v>117</v>
      </c>
      <c r="B17" s="29" t="s">
        <v>336</v>
      </c>
      <c r="C17" s="29" t="s">
        <v>109</v>
      </c>
      <c r="D17" s="29" t="s">
        <v>118</v>
      </c>
      <c r="E17" s="25">
        <v>77</v>
      </c>
      <c r="F17" s="25">
        <v>103</v>
      </c>
      <c r="G17" s="25">
        <v>129</v>
      </c>
      <c r="H17" s="25">
        <v>155</v>
      </c>
      <c r="I17" s="25">
        <v>181</v>
      </c>
      <c r="J17" s="25">
        <v>200</v>
      </c>
      <c r="K17" s="25">
        <v>220</v>
      </c>
      <c r="L17" s="25" t="s">
        <v>155</v>
      </c>
      <c r="M17" s="143" t="s">
        <v>158</v>
      </c>
    </row>
    <row r="18" spans="1:14" ht="15.6" customHeight="1" x14ac:dyDescent="0.25">
      <c r="A18" s="30"/>
      <c r="B18" s="159" t="s">
        <v>85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</row>
    <row r="19" spans="1:14" ht="141.6" customHeight="1" x14ac:dyDescent="0.25">
      <c r="A19" s="27" t="s">
        <v>48</v>
      </c>
      <c r="B19" s="28" t="s">
        <v>337</v>
      </c>
      <c r="C19" s="29" t="s">
        <v>109</v>
      </c>
      <c r="D19" s="29" t="s">
        <v>110</v>
      </c>
      <c r="E19" s="32" t="s">
        <v>114</v>
      </c>
      <c r="F19" s="70">
        <v>63.6</v>
      </c>
      <c r="G19" s="33" t="s">
        <v>116</v>
      </c>
      <c r="H19" s="33" t="s">
        <v>116</v>
      </c>
      <c r="I19" s="33" t="s">
        <v>116</v>
      </c>
      <c r="J19" s="33" t="s">
        <v>116</v>
      </c>
      <c r="K19" s="33" t="s">
        <v>116</v>
      </c>
      <c r="L19" s="25" t="s">
        <v>155</v>
      </c>
      <c r="M19" s="143" t="s">
        <v>159</v>
      </c>
      <c r="N19" s="31"/>
    </row>
    <row r="20" spans="1:14" ht="15.6" customHeight="1" x14ac:dyDescent="0.25">
      <c r="A20" s="73"/>
      <c r="B20" s="159" t="s">
        <v>185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</row>
    <row r="21" spans="1:14" s="83" customFormat="1" ht="114" customHeight="1" x14ac:dyDescent="0.25">
      <c r="A21" s="30" t="s">
        <v>190</v>
      </c>
      <c r="B21" s="29" t="s">
        <v>338</v>
      </c>
      <c r="C21" s="29" t="s">
        <v>109</v>
      </c>
      <c r="D21" s="29" t="s">
        <v>110</v>
      </c>
      <c r="E21" s="81">
        <f>3646/31416*100</f>
        <v>11.605551311433665</v>
      </c>
      <c r="F21" s="81">
        <v>11.7</v>
      </c>
      <c r="G21" s="81">
        <v>10.5</v>
      </c>
      <c r="H21" s="81">
        <v>11.1</v>
      </c>
      <c r="I21" s="81">
        <v>10.7</v>
      </c>
      <c r="J21" s="81">
        <v>10.8</v>
      </c>
      <c r="K21" s="81">
        <v>10.8</v>
      </c>
      <c r="L21" s="25" t="s">
        <v>155</v>
      </c>
      <c r="M21" s="30" t="s">
        <v>247</v>
      </c>
    </row>
    <row r="22" spans="1:14" ht="114" customHeight="1" x14ac:dyDescent="0.25">
      <c r="A22" s="30" t="s">
        <v>222</v>
      </c>
      <c r="B22" s="29" t="s">
        <v>339</v>
      </c>
      <c r="C22" s="29" t="s">
        <v>109</v>
      </c>
      <c r="D22" s="29" t="s">
        <v>110</v>
      </c>
      <c r="E22" s="81" t="s">
        <v>116</v>
      </c>
      <c r="F22" s="81" t="s">
        <v>116</v>
      </c>
      <c r="G22" s="81">
        <v>62</v>
      </c>
      <c r="H22" s="81">
        <v>76</v>
      </c>
      <c r="I22" s="81">
        <v>80</v>
      </c>
      <c r="J22" s="81">
        <v>80</v>
      </c>
      <c r="K22" s="81">
        <v>80</v>
      </c>
      <c r="L22" s="25" t="s">
        <v>155</v>
      </c>
      <c r="M22" s="30" t="s">
        <v>247</v>
      </c>
    </row>
    <row r="23" spans="1:14" s="19" customFormat="1" ht="124.95" customHeight="1" x14ac:dyDescent="0.3">
      <c r="A23" s="100" t="s">
        <v>223</v>
      </c>
      <c r="B23" s="80" t="s">
        <v>340</v>
      </c>
      <c r="C23" s="101" t="s">
        <v>109</v>
      </c>
      <c r="D23" s="101" t="s">
        <v>118</v>
      </c>
      <c r="E23" s="81" t="s">
        <v>116</v>
      </c>
      <c r="F23" s="81" t="s">
        <v>116</v>
      </c>
      <c r="G23" s="81" t="s">
        <v>116</v>
      </c>
      <c r="H23" s="101">
        <v>1</v>
      </c>
      <c r="I23" s="101">
        <v>0</v>
      </c>
      <c r="J23" s="101">
        <v>2</v>
      </c>
      <c r="K23" s="101">
        <v>2</v>
      </c>
      <c r="L23" s="25" t="s">
        <v>155</v>
      </c>
      <c r="M23" s="101" t="s">
        <v>388</v>
      </c>
    </row>
    <row r="24" spans="1:14" ht="97.95" customHeight="1" x14ac:dyDescent="0.25">
      <c r="A24" s="100" t="s">
        <v>316</v>
      </c>
      <c r="B24" s="80" t="s">
        <v>390</v>
      </c>
      <c r="C24" s="101" t="s">
        <v>109</v>
      </c>
      <c r="D24" s="101" t="s">
        <v>118</v>
      </c>
      <c r="E24" s="81" t="s">
        <v>116</v>
      </c>
      <c r="F24" s="81" t="s">
        <v>116</v>
      </c>
      <c r="G24" s="81" t="s">
        <v>116</v>
      </c>
      <c r="H24" s="81" t="s">
        <v>116</v>
      </c>
      <c r="I24" s="122">
        <v>4</v>
      </c>
      <c r="J24" s="81" t="s">
        <v>116</v>
      </c>
      <c r="K24" s="81" t="s">
        <v>116</v>
      </c>
      <c r="L24" s="25" t="s">
        <v>155</v>
      </c>
      <c r="M24" s="101" t="s">
        <v>389</v>
      </c>
    </row>
  </sheetData>
  <mergeCells count="22">
    <mergeCell ref="A14:A15"/>
    <mergeCell ref="G14:G15"/>
    <mergeCell ref="F14:F15"/>
    <mergeCell ref="E14:E15"/>
    <mergeCell ref="D14:D15"/>
    <mergeCell ref="C14:C15"/>
    <mergeCell ref="F5:K5"/>
    <mergeCell ref="K14:K15"/>
    <mergeCell ref="M14:M16"/>
    <mergeCell ref="M5:M6"/>
    <mergeCell ref="A3:G3"/>
    <mergeCell ref="A5:A6"/>
    <mergeCell ref="B5:B6"/>
    <mergeCell ref="C5:C6"/>
    <mergeCell ref="D5:D6"/>
    <mergeCell ref="E5:E6"/>
    <mergeCell ref="L5:L6"/>
    <mergeCell ref="L14:L15"/>
    <mergeCell ref="J14:J15"/>
    <mergeCell ref="I14:I15"/>
    <mergeCell ref="H14:H15"/>
    <mergeCell ref="B14:B15"/>
  </mergeCells>
  <phoneticPr fontId="24" type="noConversion"/>
  <pageMargins left="1.1811023622047245" right="0.39370078740157483" top="0.78740157480314965" bottom="0.78740157480314965" header="0.31496062992125984" footer="0.31496062992125984"/>
  <pageSetup paperSize="9" scale="59" fitToHeight="3" orientation="landscape" r:id="rId1"/>
  <headerFooter>
    <oddHeader>&amp;C&amp;P</oddHeader>
  </headerFooter>
  <rowBreaks count="1" manualBreakCount="1">
    <brk id="1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="70" zoomScaleNormal="70" workbookViewId="0">
      <selection activeCell="D7" sqref="D7"/>
    </sheetView>
  </sheetViews>
  <sheetFormatPr defaultColWidth="9.109375" defaultRowHeight="15.6" x14ac:dyDescent="0.25"/>
  <cols>
    <col min="1" max="1" width="5.88671875" style="48" customWidth="1"/>
    <col min="2" max="2" width="16.44140625" style="48" customWidth="1"/>
    <col min="3" max="3" width="15.109375" style="48" customWidth="1"/>
    <col min="4" max="4" width="19.88671875" style="48" customWidth="1"/>
    <col min="5" max="5" width="15.109375" style="48" customWidth="1"/>
    <col min="6" max="6" width="69.6640625" style="48" customWidth="1"/>
    <col min="7" max="7" width="36.5546875" style="48" customWidth="1"/>
    <col min="8" max="8" width="18.5546875" style="48" customWidth="1"/>
    <col min="9" max="16384" width="9.109375" style="48"/>
  </cols>
  <sheetData>
    <row r="1" spans="1:8" x14ac:dyDescent="0.25">
      <c r="G1" s="49"/>
      <c r="H1" s="34"/>
    </row>
    <row r="3" spans="1:8" x14ac:dyDescent="0.25">
      <c r="A3" s="208" t="s">
        <v>251</v>
      </c>
      <c r="B3" s="208"/>
      <c r="C3" s="208"/>
      <c r="D3" s="208"/>
      <c r="E3" s="208"/>
      <c r="F3" s="208"/>
      <c r="G3" s="208"/>
      <c r="H3" s="208"/>
    </row>
    <row r="5" spans="1:8" ht="31.2" x14ac:dyDescent="0.25">
      <c r="A5" s="28" t="s">
        <v>0</v>
      </c>
      <c r="B5" s="209" t="s">
        <v>224</v>
      </c>
      <c r="C5" s="209"/>
      <c r="D5" s="50" t="s">
        <v>161</v>
      </c>
      <c r="E5" s="28" t="s">
        <v>123</v>
      </c>
      <c r="F5" s="50" t="s">
        <v>225</v>
      </c>
      <c r="G5" s="28" t="s">
        <v>124</v>
      </c>
      <c r="H5" s="28" t="s">
        <v>125</v>
      </c>
    </row>
    <row r="6" spans="1:8" x14ac:dyDescent="0.25">
      <c r="A6" s="28"/>
      <c r="B6" s="26" t="s">
        <v>82</v>
      </c>
      <c r="C6" s="103"/>
      <c r="D6" s="103"/>
      <c r="E6" s="103"/>
      <c r="F6" s="50"/>
      <c r="G6" s="28"/>
      <c r="H6" s="28"/>
    </row>
    <row r="7" spans="1:8" ht="109.2" x14ac:dyDescent="0.25">
      <c r="A7" s="28" t="s">
        <v>126</v>
      </c>
      <c r="B7" s="207" t="s">
        <v>332</v>
      </c>
      <c r="C7" s="207"/>
      <c r="D7" s="29" t="s">
        <v>109</v>
      </c>
      <c r="E7" s="144" t="s">
        <v>118</v>
      </c>
      <c r="F7" s="144" t="s">
        <v>163</v>
      </c>
      <c r="G7" s="28" t="s">
        <v>162</v>
      </c>
      <c r="H7" s="28" t="s">
        <v>130</v>
      </c>
    </row>
    <row r="8" spans="1:8" x14ac:dyDescent="0.25">
      <c r="A8" s="28"/>
      <c r="B8" s="26" t="s">
        <v>120</v>
      </c>
      <c r="C8" s="103"/>
      <c r="D8" s="103"/>
      <c r="E8" s="103"/>
      <c r="F8" s="50"/>
      <c r="G8" s="160"/>
      <c r="H8" s="28"/>
    </row>
    <row r="9" spans="1:8" ht="116.4" customHeight="1" x14ac:dyDescent="0.25">
      <c r="A9" s="50" t="s">
        <v>111</v>
      </c>
      <c r="B9" s="207" t="s">
        <v>333</v>
      </c>
      <c r="C9" s="207"/>
      <c r="D9" s="29" t="s">
        <v>109</v>
      </c>
      <c r="E9" s="144" t="s">
        <v>112</v>
      </c>
      <c r="F9" s="144" t="s">
        <v>164</v>
      </c>
      <c r="G9" s="144" t="s">
        <v>127</v>
      </c>
      <c r="H9" s="28" t="s">
        <v>130</v>
      </c>
    </row>
    <row r="10" spans="1:8" ht="69.599999999999994" customHeight="1" x14ac:dyDescent="0.25">
      <c r="A10" s="86" t="s">
        <v>113</v>
      </c>
      <c r="B10" s="207" t="s">
        <v>334</v>
      </c>
      <c r="C10" s="207"/>
      <c r="D10" s="29" t="s">
        <v>109</v>
      </c>
      <c r="E10" s="29" t="s">
        <v>121</v>
      </c>
      <c r="F10" s="28" t="s">
        <v>323</v>
      </c>
      <c r="G10" s="144" t="s">
        <v>324</v>
      </c>
      <c r="H10" s="28" t="s">
        <v>130</v>
      </c>
    </row>
    <row r="11" spans="1:8" x14ac:dyDescent="0.25">
      <c r="A11" s="28"/>
      <c r="B11" s="26" t="s">
        <v>84</v>
      </c>
      <c r="C11" s="103"/>
      <c r="D11" s="103"/>
      <c r="E11" s="103"/>
      <c r="F11" s="50"/>
      <c r="G11" s="28"/>
      <c r="H11" s="28"/>
    </row>
    <row r="12" spans="1:8" ht="403.2" customHeight="1" x14ac:dyDescent="0.25">
      <c r="A12" s="28" t="s">
        <v>345</v>
      </c>
      <c r="B12" s="205" t="s">
        <v>335</v>
      </c>
      <c r="C12" s="205"/>
      <c r="D12" s="29" t="s">
        <v>109</v>
      </c>
      <c r="E12" s="102" t="s">
        <v>115</v>
      </c>
      <c r="F12" s="207" t="s">
        <v>128</v>
      </c>
      <c r="G12" s="207" t="s">
        <v>129</v>
      </c>
      <c r="H12" s="28" t="s">
        <v>130</v>
      </c>
    </row>
    <row r="13" spans="1:8" ht="325.2" customHeight="1" x14ac:dyDescent="0.25">
      <c r="A13" s="28"/>
      <c r="B13" s="205"/>
      <c r="C13" s="205"/>
      <c r="D13" s="103"/>
      <c r="E13" s="103"/>
      <c r="F13" s="207"/>
      <c r="G13" s="207"/>
      <c r="H13" s="28"/>
    </row>
    <row r="14" spans="1:8" ht="341.4" customHeight="1" x14ac:dyDescent="0.25">
      <c r="A14" s="28"/>
      <c r="B14" s="205"/>
      <c r="C14" s="205"/>
      <c r="D14" s="103"/>
      <c r="E14" s="103"/>
      <c r="F14" s="207"/>
      <c r="G14" s="28"/>
      <c r="H14" s="28"/>
    </row>
    <row r="15" spans="1:8" ht="143.4" customHeight="1" x14ac:dyDescent="0.25">
      <c r="A15" s="161" t="s">
        <v>117</v>
      </c>
      <c r="B15" s="207" t="s">
        <v>341</v>
      </c>
      <c r="C15" s="207"/>
      <c r="D15" s="29" t="s">
        <v>109</v>
      </c>
      <c r="E15" s="28" t="s">
        <v>118</v>
      </c>
      <c r="F15" s="144" t="s">
        <v>131</v>
      </c>
      <c r="G15" s="28" t="s">
        <v>132</v>
      </c>
      <c r="H15" s="28" t="s">
        <v>130</v>
      </c>
    </row>
    <row r="16" spans="1:8" ht="15.6" customHeight="1" x14ac:dyDescent="0.25">
      <c r="A16" s="51"/>
      <c r="B16" s="212" t="s">
        <v>85</v>
      </c>
      <c r="C16" s="212"/>
      <c r="D16" s="212"/>
      <c r="E16" s="212"/>
      <c r="F16" s="212"/>
      <c r="G16" s="212"/>
      <c r="H16" s="212"/>
    </row>
    <row r="17" spans="1:8" ht="223.2" customHeight="1" x14ac:dyDescent="0.25">
      <c r="A17" s="51" t="s">
        <v>48</v>
      </c>
      <c r="B17" s="207" t="s">
        <v>337</v>
      </c>
      <c r="C17" s="207"/>
      <c r="D17" s="29" t="s">
        <v>109</v>
      </c>
      <c r="E17" s="144" t="s">
        <v>119</v>
      </c>
      <c r="F17" s="144" t="s">
        <v>165</v>
      </c>
      <c r="G17" s="28" t="s">
        <v>166</v>
      </c>
      <c r="H17" s="28" t="s">
        <v>130</v>
      </c>
    </row>
    <row r="18" spans="1:8" x14ac:dyDescent="0.25">
      <c r="A18" s="51"/>
      <c r="B18" s="82" t="s">
        <v>185</v>
      </c>
      <c r="C18" s="144"/>
      <c r="D18" s="29"/>
      <c r="E18" s="144"/>
      <c r="F18" s="144"/>
      <c r="G18" s="28"/>
      <c r="H18" s="28"/>
    </row>
    <row r="19" spans="1:8" ht="82.95" customHeight="1" x14ac:dyDescent="0.25">
      <c r="A19" s="30" t="s">
        <v>190</v>
      </c>
      <c r="B19" s="210" t="s">
        <v>338</v>
      </c>
      <c r="C19" s="210"/>
      <c r="D19" s="29" t="s">
        <v>109</v>
      </c>
      <c r="E19" s="29" t="s">
        <v>110</v>
      </c>
      <c r="F19" s="144" t="s">
        <v>192</v>
      </c>
      <c r="G19" s="28" t="s">
        <v>193</v>
      </c>
      <c r="H19" s="28" t="s">
        <v>191</v>
      </c>
    </row>
    <row r="20" spans="1:8" ht="177.6" customHeight="1" x14ac:dyDescent="0.25">
      <c r="A20" s="30" t="s">
        <v>222</v>
      </c>
      <c r="B20" s="210" t="s">
        <v>342</v>
      </c>
      <c r="C20" s="210"/>
      <c r="D20" s="29" t="s">
        <v>109</v>
      </c>
      <c r="E20" s="29" t="s">
        <v>110</v>
      </c>
      <c r="F20" s="28" t="s">
        <v>248</v>
      </c>
      <c r="G20" s="28" t="s">
        <v>193</v>
      </c>
      <c r="H20" s="28" t="s">
        <v>191</v>
      </c>
    </row>
    <row r="21" spans="1:8" ht="144.6" customHeight="1" x14ac:dyDescent="0.25">
      <c r="A21" s="51" t="s">
        <v>223</v>
      </c>
      <c r="B21" s="207" t="s">
        <v>343</v>
      </c>
      <c r="C21" s="211"/>
      <c r="D21" s="29" t="s">
        <v>109</v>
      </c>
      <c r="E21" s="51" t="s">
        <v>118</v>
      </c>
      <c r="F21" s="28" t="s">
        <v>430</v>
      </c>
      <c r="G21" s="51" t="s">
        <v>325</v>
      </c>
      <c r="H21" s="28" t="s">
        <v>191</v>
      </c>
    </row>
    <row r="22" spans="1:8" ht="111" customHeight="1" x14ac:dyDescent="0.25">
      <c r="A22" s="51" t="s">
        <v>316</v>
      </c>
      <c r="B22" s="207" t="s">
        <v>390</v>
      </c>
      <c r="C22" s="207"/>
      <c r="D22" s="29" t="s">
        <v>109</v>
      </c>
      <c r="E22" s="51" t="s">
        <v>118</v>
      </c>
      <c r="F22" s="28" t="s">
        <v>431</v>
      </c>
      <c r="G22" s="51" t="s">
        <v>325</v>
      </c>
      <c r="H22" s="28" t="s">
        <v>191</v>
      </c>
    </row>
  </sheetData>
  <mergeCells count="15">
    <mergeCell ref="B22:C22"/>
    <mergeCell ref="A3:H3"/>
    <mergeCell ref="B5:C5"/>
    <mergeCell ref="B7:C7"/>
    <mergeCell ref="B9:C9"/>
    <mergeCell ref="B20:C20"/>
    <mergeCell ref="B17:C17"/>
    <mergeCell ref="B19:C19"/>
    <mergeCell ref="B12:C14"/>
    <mergeCell ref="F12:F14"/>
    <mergeCell ref="B21:C21"/>
    <mergeCell ref="G12:G13"/>
    <mergeCell ref="B10:C10"/>
    <mergeCell ref="B16:H16"/>
    <mergeCell ref="B15:C15"/>
  </mergeCells>
  <pageMargins left="1.1811023622047245" right="0.39370078740157483" top="0.78740157480314965" bottom="0.78740157480314965" header="0.31496062992125984" footer="0.31496062992125984"/>
  <pageSetup paperSize="9" scale="66" fitToHeight="13" orientation="landscape" r:id="rId1"/>
  <headerFooter>
    <oddHeader>&amp;C&amp;P</oddHeader>
  </headerFooter>
  <rowBreaks count="1" manualBreakCount="1">
    <brk id="1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61"/>
  <sheetViews>
    <sheetView topLeftCell="A57" zoomScale="60" zoomScaleNormal="60" workbookViewId="0">
      <selection activeCell="B62" sqref="B62"/>
    </sheetView>
  </sheetViews>
  <sheetFormatPr defaultColWidth="9.109375" defaultRowHeight="15.6" x14ac:dyDescent="0.25"/>
  <cols>
    <col min="1" max="1" width="5.88671875" style="48" customWidth="1"/>
    <col min="2" max="2" width="46.33203125" style="48" customWidth="1"/>
    <col min="3" max="3" width="38" style="48" customWidth="1"/>
    <col min="4" max="4" width="15.109375" style="48" customWidth="1"/>
    <col min="5" max="5" width="76.33203125" style="48" customWidth="1"/>
    <col min="6" max="6" width="11.33203125" style="48" bestFit="1" customWidth="1"/>
    <col min="7" max="16384" width="9.109375" style="48"/>
  </cols>
  <sheetData>
    <row r="3" spans="1:6" x14ac:dyDescent="0.25">
      <c r="A3" s="208" t="s">
        <v>227</v>
      </c>
      <c r="B3" s="208"/>
      <c r="C3" s="208"/>
      <c r="D3" s="208"/>
      <c r="E3" s="208"/>
    </row>
    <row r="5" spans="1:6" ht="46.95" customHeight="1" x14ac:dyDescent="0.25">
      <c r="A5" s="28" t="s">
        <v>0</v>
      </c>
      <c r="B5" s="50" t="s">
        <v>253</v>
      </c>
      <c r="C5" s="50" t="s">
        <v>226</v>
      </c>
      <c r="D5" s="28" t="s">
        <v>123</v>
      </c>
      <c r="E5" s="50" t="s">
        <v>254</v>
      </c>
    </row>
    <row r="6" spans="1:6" ht="30.6" customHeight="1" x14ac:dyDescent="0.3">
      <c r="A6" s="74"/>
      <c r="B6" s="26" t="s">
        <v>82</v>
      </c>
      <c r="C6" s="51"/>
      <c r="D6" s="51"/>
      <c r="E6" s="51"/>
    </row>
    <row r="7" spans="1:6" ht="174.6" customHeight="1" x14ac:dyDescent="0.25">
      <c r="A7" s="75" t="s">
        <v>126</v>
      </c>
      <c r="B7" s="29" t="s">
        <v>451</v>
      </c>
      <c r="C7" s="145" t="s">
        <v>246</v>
      </c>
      <c r="D7" s="29" t="s">
        <v>110</v>
      </c>
      <c r="E7" s="28" t="s">
        <v>233</v>
      </c>
      <c r="F7" s="93"/>
    </row>
    <row r="8" spans="1:6" ht="196.2" customHeight="1" x14ac:dyDescent="0.25">
      <c r="A8" s="75" t="s">
        <v>169</v>
      </c>
      <c r="B8" s="29" t="s">
        <v>452</v>
      </c>
      <c r="C8" s="145" t="s">
        <v>432</v>
      </c>
      <c r="D8" s="29" t="s">
        <v>110</v>
      </c>
      <c r="E8" s="28" t="s">
        <v>300</v>
      </c>
    </row>
    <row r="9" spans="1:6" ht="109.95" customHeight="1" x14ac:dyDescent="0.25">
      <c r="A9" s="75" t="s">
        <v>26</v>
      </c>
      <c r="B9" s="28" t="s">
        <v>453</v>
      </c>
      <c r="C9" s="29" t="s">
        <v>213</v>
      </c>
      <c r="D9" s="29" t="s">
        <v>118</v>
      </c>
      <c r="E9" s="28" t="s">
        <v>232</v>
      </c>
    </row>
    <row r="10" spans="1:6" ht="109.95" customHeight="1" x14ac:dyDescent="0.25">
      <c r="A10" s="51" t="s">
        <v>231</v>
      </c>
      <c r="B10" s="28" t="s">
        <v>454</v>
      </c>
      <c r="C10" s="29" t="s">
        <v>207</v>
      </c>
      <c r="D10" s="29" t="s">
        <v>118</v>
      </c>
      <c r="E10" s="28" t="s">
        <v>232</v>
      </c>
    </row>
    <row r="11" spans="1:6" ht="104.4" customHeight="1" x14ac:dyDescent="0.25">
      <c r="A11" s="51" t="s">
        <v>256</v>
      </c>
      <c r="B11" s="29" t="s">
        <v>455</v>
      </c>
      <c r="C11" s="145" t="s">
        <v>134</v>
      </c>
      <c r="D11" s="29" t="s">
        <v>118</v>
      </c>
      <c r="E11" s="28" t="s">
        <v>232</v>
      </c>
    </row>
    <row r="12" spans="1:6" ht="104.4" customHeight="1" x14ac:dyDescent="0.25">
      <c r="A12" s="51" t="s">
        <v>307</v>
      </c>
      <c r="B12" s="29" t="s">
        <v>456</v>
      </c>
      <c r="C12" s="145" t="s">
        <v>273</v>
      </c>
      <c r="D12" s="29" t="s">
        <v>118</v>
      </c>
      <c r="E12" s="28" t="s">
        <v>232</v>
      </c>
    </row>
    <row r="13" spans="1:6" ht="104.4" customHeight="1" x14ac:dyDescent="0.25">
      <c r="A13" s="51" t="s">
        <v>308</v>
      </c>
      <c r="B13" s="97" t="s">
        <v>457</v>
      </c>
      <c r="C13" s="145" t="s">
        <v>276</v>
      </c>
      <c r="D13" s="29" t="s">
        <v>118</v>
      </c>
      <c r="E13" s="28" t="s">
        <v>232</v>
      </c>
    </row>
    <row r="14" spans="1:6" x14ac:dyDescent="0.25">
      <c r="A14" s="75"/>
      <c r="B14" s="76" t="s">
        <v>120</v>
      </c>
      <c r="C14" s="51"/>
      <c r="D14" s="75"/>
      <c r="E14" s="51"/>
    </row>
    <row r="15" spans="1:6" ht="169.2" customHeight="1" x14ac:dyDescent="0.25">
      <c r="A15" s="75" t="s">
        <v>111</v>
      </c>
      <c r="B15" s="29" t="s">
        <v>458</v>
      </c>
      <c r="C15" s="145" t="s">
        <v>238</v>
      </c>
      <c r="D15" s="29" t="s">
        <v>110</v>
      </c>
      <c r="E15" s="28" t="s">
        <v>233</v>
      </c>
    </row>
    <row r="16" spans="1:6" ht="48.6" customHeight="1" x14ac:dyDescent="0.25">
      <c r="A16" s="75" t="s">
        <v>113</v>
      </c>
      <c r="B16" s="29" t="s">
        <v>459</v>
      </c>
      <c r="C16" s="28" t="s">
        <v>403</v>
      </c>
      <c r="D16" s="75" t="s">
        <v>167</v>
      </c>
      <c r="E16" s="28" t="s">
        <v>234</v>
      </c>
    </row>
    <row r="17" spans="1:5" ht="48.6" customHeight="1" x14ac:dyDescent="0.25">
      <c r="A17" s="75" t="s">
        <v>122</v>
      </c>
      <c r="B17" s="29" t="s">
        <v>459</v>
      </c>
      <c r="C17" s="145" t="s">
        <v>395</v>
      </c>
      <c r="D17" s="75" t="s">
        <v>167</v>
      </c>
      <c r="E17" s="28" t="s">
        <v>234</v>
      </c>
    </row>
    <row r="18" spans="1:5" ht="75.599999999999994" customHeight="1" x14ac:dyDescent="0.25">
      <c r="A18" s="75" t="s">
        <v>170</v>
      </c>
      <c r="B18" s="29" t="s">
        <v>460</v>
      </c>
      <c r="C18" s="145" t="s">
        <v>168</v>
      </c>
      <c r="D18" s="29" t="s">
        <v>118</v>
      </c>
      <c r="E18" s="28" t="s">
        <v>234</v>
      </c>
    </row>
    <row r="19" spans="1:5" ht="183.6" customHeight="1" x14ac:dyDescent="0.25">
      <c r="A19" s="75" t="s">
        <v>199</v>
      </c>
      <c r="B19" s="29" t="s">
        <v>461</v>
      </c>
      <c r="C19" s="145" t="s">
        <v>432</v>
      </c>
      <c r="D19" s="29" t="s">
        <v>110</v>
      </c>
      <c r="E19" s="28" t="s">
        <v>300</v>
      </c>
    </row>
    <row r="20" spans="1:5" ht="118.95" customHeight="1" x14ac:dyDescent="0.25">
      <c r="A20" s="75" t="s">
        <v>229</v>
      </c>
      <c r="B20" s="29" t="s">
        <v>462</v>
      </c>
      <c r="C20" s="145" t="s">
        <v>409</v>
      </c>
      <c r="D20" s="29" t="s">
        <v>118</v>
      </c>
      <c r="E20" s="28" t="s">
        <v>300</v>
      </c>
    </row>
    <row r="21" spans="1:5" ht="113.4" customHeight="1" x14ac:dyDescent="0.25">
      <c r="A21" s="75" t="s">
        <v>309</v>
      </c>
      <c r="B21" s="29" t="s">
        <v>462</v>
      </c>
      <c r="C21" s="145" t="s">
        <v>396</v>
      </c>
      <c r="D21" s="29" t="s">
        <v>118</v>
      </c>
      <c r="E21" s="28" t="s">
        <v>232</v>
      </c>
    </row>
    <row r="22" spans="1:5" ht="121.2" customHeight="1" x14ac:dyDescent="0.25">
      <c r="A22" s="75" t="s">
        <v>310</v>
      </c>
      <c r="B22" s="29" t="s">
        <v>463</v>
      </c>
      <c r="C22" s="145" t="s">
        <v>243</v>
      </c>
      <c r="D22" s="29" t="s">
        <v>118</v>
      </c>
      <c r="E22" s="28" t="s">
        <v>232</v>
      </c>
    </row>
    <row r="23" spans="1:5" ht="121.2" customHeight="1" x14ac:dyDescent="0.25">
      <c r="A23" s="75" t="s">
        <v>311</v>
      </c>
      <c r="B23" s="29" t="s">
        <v>464</v>
      </c>
      <c r="C23" s="145" t="s">
        <v>279</v>
      </c>
      <c r="D23" s="29" t="s">
        <v>118</v>
      </c>
      <c r="E23" s="28" t="s">
        <v>232</v>
      </c>
    </row>
    <row r="24" spans="1:5" ht="72.599999999999994" customHeight="1" x14ac:dyDescent="0.25">
      <c r="A24" s="75" t="s">
        <v>350</v>
      </c>
      <c r="B24" s="29" t="s">
        <v>465</v>
      </c>
      <c r="C24" s="145" t="s">
        <v>257</v>
      </c>
      <c r="D24" s="29" t="s">
        <v>118</v>
      </c>
      <c r="E24" s="28" t="s">
        <v>260</v>
      </c>
    </row>
    <row r="25" spans="1:5" ht="72.599999999999994" customHeight="1" x14ac:dyDescent="0.25">
      <c r="A25" s="51" t="s">
        <v>434</v>
      </c>
      <c r="B25" s="29" t="s">
        <v>466</v>
      </c>
      <c r="C25" s="145" t="s">
        <v>326</v>
      </c>
      <c r="D25" s="29" t="s">
        <v>118</v>
      </c>
      <c r="E25" s="28" t="s">
        <v>234</v>
      </c>
    </row>
    <row r="26" spans="1:5" x14ac:dyDescent="0.25">
      <c r="A26" s="75"/>
      <c r="B26" s="76" t="s">
        <v>84</v>
      </c>
      <c r="C26" s="51"/>
      <c r="D26" s="75"/>
      <c r="E26" s="51"/>
    </row>
    <row r="27" spans="1:5" ht="183" customHeight="1" x14ac:dyDescent="0.25">
      <c r="A27" s="75" t="s">
        <v>42</v>
      </c>
      <c r="B27" s="29" t="s">
        <v>467</v>
      </c>
      <c r="C27" s="145" t="s">
        <v>240</v>
      </c>
      <c r="D27" s="29" t="s">
        <v>110</v>
      </c>
      <c r="E27" s="28" t="s">
        <v>235</v>
      </c>
    </row>
    <row r="28" spans="1:5" ht="70.2" customHeight="1" x14ac:dyDescent="0.25">
      <c r="A28" s="75" t="s">
        <v>46</v>
      </c>
      <c r="B28" s="29" t="s">
        <v>468</v>
      </c>
      <c r="C28" s="145" t="s">
        <v>397</v>
      </c>
      <c r="D28" s="29" t="s">
        <v>118</v>
      </c>
      <c r="E28" s="28" t="s">
        <v>232</v>
      </c>
    </row>
    <row r="29" spans="1:5" ht="157.19999999999999" customHeight="1" x14ac:dyDescent="0.25">
      <c r="A29" s="75" t="s">
        <v>117</v>
      </c>
      <c r="B29" s="29" t="s">
        <v>469</v>
      </c>
      <c r="C29" s="145" t="s">
        <v>413</v>
      </c>
      <c r="D29" s="29" t="s">
        <v>118</v>
      </c>
      <c r="E29" s="28" t="s">
        <v>232</v>
      </c>
    </row>
    <row r="30" spans="1:5" ht="146.4" customHeight="1" x14ac:dyDescent="0.25">
      <c r="A30" s="75" t="s">
        <v>171</v>
      </c>
      <c r="B30" s="29" t="s">
        <v>469</v>
      </c>
      <c r="C30" s="145" t="s">
        <v>136</v>
      </c>
      <c r="D30" s="29" t="s">
        <v>118</v>
      </c>
      <c r="E30" s="28" t="s">
        <v>232</v>
      </c>
    </row>
    <row r="31" spans="1:5" ht="172.95" customHeight="1" x14ac:dyDescent="0.25">
      <c r="A31" s="75" t="s">
        <v>172</v>
      </c>
      <c r="B31" s="29" t="s">
        <v>470</v>
      </c>
      <c r="C31" s="145" t="s">
        <v>425</v>
      </c>
      <c r="D31" s="29" t="s">
        <v>118</v>
      </c>
      <c r="E31" s="28" t="s">
        <v>232</v>
      </c>
    </row>
    <row r="32" spans="1:5" ht="133.5" customHeight="1" x14ac:dyDescent="0.25">
      <c r="A32" s="75" t="s">
        <v>173</v>
      </c>
      <c r="B32" s="29" t="s">
        <v>470</v>
      </c>
      <c r="C32" s="133" t="s">
        <v>439</v>
      </c>
      <c r="D32" s="29" t="s">
        <v>118</v>
      </c>
      <c r="E32" s="28" t="s">
        <v>232</v>
      </c>
    </row>
    <row r="33" spans="1:5" ht="65.400000000000006" customHeight="1" x14ac:dyDescent="0.25">
      <c r="A33" s="75" t="s">
        <v>174</v>
      </c>
      <c r="B33" s="29" t="s">
        <v>471</v>
      </c>
      <c r="C33" s="145" t="s">
        <v>135</v>
      </c>
      <c r="D33" s="29" t="s">
        <v>118</v>
      </c>
      <c r="E33" s="28" t="s">
        <v>234</v>
      </c>
    </row>
    <row r="34" spans="1:5" ht="65.400000000000006" customHeight="1" x14ac:dyDescent="0.25">
      <c r="A34" s="75" t="s">
        <v>175</v>
      </c>
      <c r="B34" s="29" t="s">
        <v>471</v>
      </c>
      <c r="C34" s="145" t="s">
        <v>404</v>
      </c>
      <c r="D34" s="29" t="s">
        <v>118</v>
      </c>
      <c r="E34" s="28" t="s">
        <v>234</v>
      </c>
    </row>
    <row r="35" spans="1:5" ht="148.19999999999999" customHeight="1" x14ac:dyDescent="0.25">
      <c r="A35" s="75" t="s">
        <v>182</v>
      </c>
      <c r="B35" s="29" t="s">
        <v>473</v>
      </c>
      <c r="C35" s="145" t="s">
        <v>295</v>
      </c>
      <c r="D35" s="29" t="s">
        <v>118</v>
      </c>
      <c r="E35" s="28" t="s">
        <v>301</v>
      </c>
    </row>
    <row r="36" spans="1:5" ht="148.19999999999999" customHeight="1" x14ac:dyDescent="0.25">
      <c r="A36" s="75" t="s">
        <v>302</v>
      </c>
      <c r="B36" s="29" t="s">
        <v>472</v>
      </c>
      <c r="C36" s="145" t="s">
        <v>399</v>
      </c>
      <c r="D36" s="29" t="s">
        <v>118</v>
      </c>
      <c r="E36" s="28" t="s">
        <v>232</v>
      </c>
    </row>
    <row r="37" spans="1:5" ht="148.19999999999999" customHeight="1" x14ac:dyDescent="0.25">
      <c r="A37" s="75" t="s">
        <v>236</v>
      </c>
      <c r="B37" s="29" t="s">
        <v>474</v>
      </c>
      <c r="C37" s="145" t="s">
        <v>263</v>
      </c>
      <c r="D37" s="29" t="s">
        <v>118</v>
      </c>
      <c r="E37" s="28" t="s">
        <v>232</v>
      </c>
    </row>
    <row r="38" spans="1:5" ht="132" customHeight="1" x14ac:dyDescent="0.25">
      <c r="A38" s="75" t="s">
        <v>230</v>
      </c>
      <c r="B38" s="29" t="s">
        <v>475</v>
      </c>
      <c r="C38" s="145" t="s">
        <v>137</v>
      </c>
      <c r="D38" s="29" t="s">
        <v>118</v>
      </c>
      <c r="E38" s="28" t="s">
        <v>232</v>
      </c>
    </row>
    <row r="39" spans="1:5" ht="123.6" customHeight="1" x14ac:dyDescent="0.25">
      <c r="A39" s="75" t="s">
        <v>255</v>
      </c>
      <c r="B39" s="29" t="s">
        <v>476</v>
      </c>
      <c r="C39" s="145" t="s">
        <v>322</v>
      </c>
      <c r="D39" s="29" t="s">
        <v>118</v>
      </c>
      <c r="E39" s="28" t="s">
        <v>232</v>
      </c>
    </row>
    <row r="40" spans="1:5" ht="118.95" customHeight="1" x14ac:dyDescent="0.25">
      <c r="A40" s="92" t="s">
        <v>303</v>
      </c>
      <c r="B40" s="29" t="s">
        <v>477</v>
      </c>
      <c r="C40" s="145" t="s">
        <v>289</v>
      </c>
      <c r="D40" s="29" t="s">
        <v>118</v>
      </c>
      <c r="E40" s="28" t="s">
        <v>232</v>
      </c>
    </row>
    <row r="41" spans="1:5" ht="75" customHeight="1" x14ac:dyDescent="0.25">
      <c r="A41" s="91" t="s">
        <v>304</v>
      </c>
      <c r="B41" s="29" t="s">
        <v>478</v>
      </c>
      <c r="C41" s="145" t="s">
        <v>292</v>
      </c>
      <c r="D41" s="29" t="s">
        <v>118</v>
      </c>
      <c r="E41" s="28" t="s">
        <v>232</v>
      </c>
    </row>
    <row r="42" spans="1:5" ht="63.6" customHeight="1" x14ac:dyDescent="0.25">
      <c r="A42" s="75" t="s">
        <v>305</v>
      </c>
      <c r="B42" s="29" t="s">
        <v>479</v>
      </c>
      <c r="C42" s="132" t="s">
        <v>439</v>
      </c>
      <c r="D42" s="29" t="s">
        <v>110</v>
      </c>
      <c r="E42" s="28" t="s">
        <v>398</v>
      </c>
    </row>
    <row r="43" spans="1:5" ht="82.95" customHeight="1" x14ac:dyDescent="0.25">
      <c r="A43" s="92" t="s">
        <v>306</v>
      </c>
      <c r="B43" s="29" t="s">
        <v>479</v>
      </c>
      <c r="C43" s="132" t="s">
        <v>414</v>
      </c>
      <c r="D43" s="29" t="s">
        <v>110</v>
      </c>
      <c r="E43" s="28" t="s">
        <v>398</v>
      </c>
    </row>
    <row r="44" spans="1:5" ht="79.95" customHeight="1" x14ac:dyDescent="0.25">
      <c r="A44" s="130" t="s">
        <v>351</v>
      </c>
      <c r="B44" s="162" t="s">
        <v>480</v>
      </c>
      <c r="C44" s="28" t="s">
        <v>252</v>
      </c>
      <c r="D44" s="51" t="s">
        <v>110</v>
      </c>
      <c r="E44" s="28" t="s">
        <v>232</v>
      </c>
    </row>
    <row r="45" spans="1:5" ht="198" customHeight="1" x14ac:dyDescent="0.25">
      <c r="A45" s="51" t="s">
        <v>352</v>
      </c>
      <c r="B45" s="29" t="s">
        <v>481</v>
      </c>
      <c r="C45" s="145" t="s">
        <v>432</v>
      </c>
      <c r="D45" s="29" t="s">
        <v>110</v>
      </c>
      <c r="E45" s="28" t="s">
        <v>300</v>
      </c>
    </row>
    <row r="46" spans="1:5" ht="140.4" x14ac:dyDescent="0.25">
      <c r="A46" s="51" t="s">
        <v>426</v>
      </c>
      <c r="B46" s="29" t="s">
        <v>482</v>
      </c>
      <c r="C46" s="145" t="s">
        <v>250</v>
      </c>
      <c r="D46" s="29" t="s">
        <v>110</v>
      </c>
      <c r="E46" s="28" t="s">
        <v>259</v>
      </c>
    </row>
    <row r="47" spans="1:5" ht="96.6" customHeight="1" x14ac:dyDescent="0.25">
      <c r="A47" s="51" t="s">
        <v>427</v>
      </c>
      <c r="B47" s="29" t="s">
        <v>483</v>
      </c>
      <c r="C47" s="145" t="s">
        <v>436</v>
      </c>
      <c r="D47" s="29" t="s">
        <v>118</v>
      </c>
      <c r="E47" s="28" t="s">
        <v>234</v>
      </c>
    </row>
    <row r="48" spans="1:5" ht="46.8" x14ac:dyDescent="0.25">
      <c r="A48" s="51" t="s">
        <v>428</v>
      </c>
      <c r="B48" s="29" t="s">
        <v>484</v>
      </c>
      <c r="C48" s="145" t="s">
        <v>179</v>
      </c>
      <c r="D48" s="29" t="s">
        <v>118</v>
      </c>
      <c r="E48" s="28" t="s">
        <v>234</v>
      </c>
    </row>
    <row r="49" spans="1:5" x14ac:dyDescent="0.25">
      <c r="A49" s="75"/>
      <c r="B49" s="76" t="s">
        <v>85</v>
      </c>
      <c r="C49" s="51"/>
      <c r="D49" s="75"/>
      <c r="E49" s="51"/>
    </row>
    <row r="50" spans="1:5" ht="87.6" customHeight="1" x14ac:dyDescent="0.25">
      <c r="A50" s="75" t="s">
        <v>48</v>
      </c>
      <c r="B50" s="29" t="s">
        <v>485</v>
      </c>
      <c r="C50" s="145" t="s">
        <v>138</v>
      </c>
      <c r="D50" s="29" t="s">
        <v>118</v>
      </c>
      <c r="E50" s="28" t="s">
        <v>234</v>
      </c>
    </row>
    <row r="51" spans="1:5" ht="87.6" customHeight="1" x14ac:dyDescent="0.25">
      <c r="A51" s="75" t="s">
        <v>290</v>
      </c>
      <c r="B51" s="131" t="s">
        <v>486</v>
      </c>
      <c r="C51" s="145" t="s">
        <v>274</v>
      </c>
      <c r="D51" s="29" t="s">
        <v>118</v>
      </c>
      <c r="E51" s="28" t="s">
        <v>234</v>
      </c>
    </row>
    <row r="52" spans="1:5" x14ac:dyDescent="0.25">
      <c r="A52" s="75"/>
      <c r="B52" s="84" t="s">
        <v>185</v>
      </c>
      <c r="C52" s="51"/>
      <c r="D52" s="29"/>
      <c r="E52" s="28"/>
    </row>
    <row r="53" spans="1:5" ht="184.2" customHeight="1" x14ac:dyDescent="0.25">
      <c r="A53" s="75" t="s">
        <v>190</v>
      </c>
      <c r="B53" s="29" t="s">
        <v>487</v>
      </c>
      <c r="C53" s="145" t="s">
        <v>241</v>
      </c>
      <c r="D53" s="29" t="s">
        <v>110</v>
      </c>
      <c r="E53" s="28" t="s">
        <v>235</v>
      </c>
    </row>
    <row r="54" spans="1:5" ht="105.6" customHeight="1" x14ac:dyDescent="0.25">
      <c r="A54" s="75" t="s">
        <v>222</v>
      </c>
      <c r="B54" s="29" t="s">
        <v>488</v>
      </c>
      <c r="C54" s="145" t="s">
        <v>429</v>
      </c>
      <c r="D54" s="29" t="s">
        <v>118</v>
      </c>
      <c r="E54" s="28" t="s">
        <v>234</v>
      </c>
    </row>
    <row r="55" spans="1:5" ht="112.95" customHeight="1" x14ac:dyDescent="0.25">
      <c r="A55" s="75" t="s">
        <v>223</v>
      </c>
      <c r="B55" s="29" t="s">
        <v>489</v>
      </c>
      <c r="C55" s="145" t="s">
        <v>206</v>
      </c>
      <c r="D55" s="29" t="s">
        <v>118</v>
      </c>
      <c r="E55" s="28" t="s">
        <v>232</v>
      </c>
    </row>
    <row r="56" spans="1:5" ht="112.95" customHeight="1" x14ac:dyDescent="0.25">
      <c r="A56" s="75" t="s">
        <v>316</v>
      </c>
      <c r="B56" s="29" t="s">
        <v>490</v>
      </c>
      <c r="C56" s="145" t="s">
        <v>283</v>
      </c>
      <c r="D56" s="29" t="s">
        <v>118</v>
      </c>
      <c r="E56" s="28" t="s">
        <v>312</v>
      </c>
    </row>
    <row r="57" spans="1:5" ht="112.95" customHeight="1" x14ac:dyDescent="0.25">
      <c r="A57" s="75" t="s">
        <v>317</v>
      </c>
      <c r="B57" s="29" t="s">
        <v>491</v>
      </c>
      <c r="C57" s="145" t="s">
        <v>401</v>
      </c>
      <c r="D57" s="29" t="s">
        <v>118</v>
      </c>
      <c r="E57" s="28" t="s">
        <v>402</v>
      </c>
    </row>
    <row r="58" spans="1:5" ht="179.4" customHeight="1" x14ac:dyDescent="0.25">
      <c r="A58" s="75" t="s">
        <v>318</v>
      </c>
      <c r="B58" s="29" t="s">
        <v>492</v>
      </c>
      <c r="C58" s="145" t="s">
        <v>313</v>
      </c>
      <c r="D58" s="29" t="s">
        <v>110</v>
      </c>
      <c r="E58" s="28" t="s">
        <v>314</v>
      </c>
    </row>
    <row r="59" spans="1:5" ht="156" customHeight="1" x14ac:dyDescent="0.25">
      <c r="A59" s="75" t="s">
        <v>319</v>
      </c>
      <c r="B59" s="29" t="s">
        <v>493</v>
      </c>
      <c r="C59" s="28" t="s">
        <v>433</v>
      </c>
      <c r="D59" s="29" t="s">
        <v>110</v>
      </c>
      <c r="E59" s="28" t="s">
        <v>314</v>
      </c>
    </row>
    <row r="60" spans="1:5" ht="141" customHeight="1" x14ac:dyDescent="0.25">
      <c r="A60" s="75" t="s">
        <v>348</v>
      </c>
      <c r="B60" s="29" t="s">
        <v>494</v>
      </c>
      <c r="C60" s="28" t="s">
        <v>347</v>
      </c>
      <c r="D60" s="29" t="s">
        <v>112</v>
      </c>
      <c r="E60" s="28" t="s">
        <v>314</v>
      </c>
    </row>
    <row r="61" spans="1:5" ht="106.95" customHeight="1" x14ac:dyDescent="0.25">
      <c r="A61" s="51" t="s">
        <v>400</v>
      </c>
      <c r="B61" s="29" t="s">
        <v>495</v>
      </c>
      <c r="C61" s="145" t="s">
        <v>315</v>
      </c>
      <c r="D61" s="29"/>
      <c r="E61" s="28" t="s">
        <v>312</v>
      </c>
    </row>
  </sheetData>
  <mergeCells count="1">
    <mergeCell ref="A3:E3"/>
  </mergeCells>
  <pageMargins left="1.1811023622047245" right="0.39370078740157483" top="0.78740157480314965" bottom="0.78740157480314965" header="0.31496062992125984" footer="0.31496062992125984"/>
  <pageSetup paperSize="9" scale="47" fitToHeight="8" orientation="portrait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view="pageBreakPreview" zoomScale="60" zoomScaleNormal="100" workbookViewId="0">
      <selection activeCell="A5" sqref="A5:J11"/>
    </sheetView>
  </sheetViews>
  <sheetFormatPr defaultColWidth="8.88671875" defaultRowHeight="18" x14ac:dyDescent="0.35"/>
  <cols>
    <col min="1" max="1" width="19.5546875" style="6" customWidth="1"/>
    <col min="2" max="2" width="20" style="6" customWidth="1"/>
    <col min="3" max="3" width="26.6640625" style="6" customWidth="1"/>
    <col min="4" max="4" width="17.6640625" style="6" customWidth="1"/>
    <col min="5" max="5" width="15.33203125" style="6" customWidth="1"/>
    <col min="6" max="6" width="14.5546875" style="6" bestFit="1" customWidth="1"/>
    <col min="7" max="7" width="14.88671875" style="6" customWidth="1"/>
    <col min="8" max="8" width="16.33203125" style="6" customWidth="1"/>
    <col min="9" max="9" width="14.5546875" style="6" customWidth="1"/>
    <col min="10" max="10" width="17.109375" style="6" customWidth="1"/>
    <col min="11" max="16384" width="8.88671875" style="6"/>
  </cols>
  <sheetData>
    <row r="1" spans="1:10" x14ac:dyDescent="0.35">
      <c r="F1" s="7"/>
    </row>
    <row r="2" spans="1:10" x14ac:dyDescent="0.35">
      <c r="F2" s="7"/>
    </row>
    <row r="3" spans="1:10" x14ac:dyDescent="0.35">
      <c r="A3" s="8" t="s">
        <v>94</v>
      </c>
      <c r="B3" s="8"/>
      <c r="C3" s="8"/>
      <c r="D3" s="8"/>
      <c r="E3" s="8"/>
      <c r="F3" s="8"/>
    </row>
    <row r="4" spans="1:10" x14ac:dyDescent="0.35">
      <c r="A4" s="9"/>
    </row>
    <row r="5" spans="1:10" ht="33" customHeight="1" x14ac:dyDescent="0.35">
      <c r="A5" s="213" t="s">
        <v>87</v>
      </c>
      <c r="B5" s="213"/>
      <c r="C5" s="215" t="s">
        <v>54</v>
      </c>
      <c r="D5" s="215"/>
      <c r="E5" s="215"/>
      <c r="F5" s="215"/>
      <c r="G5" s="215"/>
      <c r="H5" s="215"/>
      <c r="I5" s="215"/>
      <c r="J5" s="215"/>
    </row>
    <row r="6" spans="1:10" ht="18" customHeight="1" x14ac:dyDescent="0.35">
      <c r="A6" s="214" t="s">
        <v>88</v>
      </c>
      <c r="B6" s="214" t="s">
        <v>89</v>
      </c>
      <c r="C6" s="215" t="s">
        <v>23</v>
      </c>
      <c r="D6" s="215" t="s">
        <v>90</v>
      </c>
      <c r="E6" s="215"/>
      <c r="F6" s="215"/>
      <c r="G6" s="215"/>
      <c r="H6" s="215"/>
      <c r="I6" s="215"/>
      <c r="J6" s="215"/>
    </row>
    <row r="7" spans="1:10" x14ac:dyDescent="0.35">
      <c r="A7" s="214"/>
      <c r="B7" s="214"/>
      <c r="C7" s="215"/>
      <c r="D7" s="10" t="s">
        <v>91</v>
      </c>
      <c r="E7" s="5">
        <v>2023</v>
      </c>
      <c r="F7" s="5">
        <v>2024</v>
      </c>
      <c r="G7" s="5">
        <v>2025</v>
      </c>
      <c r="H7" s="5">
        <v>2026</v>
      </c>
      <c r="I7" s="5">
        <v>2027</v>
      </c>
      <c r="J7" s="109">
        <v>2028</v>
      </c>
    </row>
    <row r="8" spans="1:10" ht="54" x14ac:dyDescent="0.35">
      <c r="A8" s="214"/>
      <c r="B8" s="214"/>
      <c r="C8" s="146" t="s">
        <v>93</v>
      </c>
      <c r="D8" s="11">
        <f>SUM(E8:J8)</f>
        <v>386815.76</v>
      </c>
      <c r="E8" s="11">
        <f>пп2!F55</f>
        <v>49199.1</v>
      </c>
      <c r="F8" s="11">
        <f>пп2!G55</f>
        <v>60619.880000000005</v>
      </c>
      <c r="G8" s="11">
        <f>пп2!H55</f>
        <v>67336.509999999995</v>
      </c>
      <c r="H8" s="11">
        <f>пп2!I55</f>
        <v>76668.63</v>
      </c>
      <c r="I8" s="11">
        <f>пп2!N55</f>
        <v>71823.009999999995</v>
      </c>
      <c r="J8" s="11">
        <f>пп2!O55</f>
        <v>61168.63</v>
      </c>
    </row>
    <row r="9" spans="1:10" ht="36" x14ac:dyDescent="0.35">
      <c r="A9" s="214"/>
      <c r="B9" s="214"/>
      <c r="C9" s="85" t="s">
        <v>29</v>
      </c>
      <c r="D9" s="11">
        <f>SUM(E9:J9)</f>
        <v>9076.8000000000011</v>
      </c>
      <c r="E9" s="11">
        <f>пп2!F56</f>
        <v>2504.69</v>
      </c>
      <c r="F9" s="11">
        <f>пп2!G56</f>
        <v>3198.09</v>
      </c>
      <c r="G9" s="11">
        <f>пп2!H56</f>
        <v>3374.02</v>
      </c>
      <c r="H9" s="127">
        <f>пп2!I56</f>
        <v>0</v>
      </c>
      <c r="I9" s="127">
        <f>пп2!N56</f>
        <v>0</v>
      </c>
      <c r="J9" s="127">
        <f>пп2!O56</f>
        <v>0</v>
      </c>
    </row>
    <row r="10" spans="1:10" ht="36" x14ac:dyDescent="0.35">
      <c r="A10" s="214"/>
      <c r="B10" s="214"/>
      <c r="C10" s="12" t="s">
        <v>73</v>
      </c>
      <c r="D10" s="11">
        <f t="shared" ref="D10:D11" si="0">SUM(E10:J10)</f>
        <v>11846.58</v>
      </c>
      <c r="E10" s="11">
        <f>пп2!F57</f>
        <v>1832.6000000000001</v>
      </c>
      <c r="F10" s="11">
        <f>пп2!G57</f>
        <v>1573.49</v>
      </c>
      <c r="G10" s="11">
        <f>пп2!H57</f>
        <v>2440.4899999999998</v>
      </c>
      <c r="H10" s="11">
        <f>пп2!I57</f>
        <v>2000</v>
      </c>
      <c r="I10" s="11">
        <f>пп2!N57</f>
        <v>2000</v>
      </c>
      <c r="J10" s="11">
        <f>пп2!O57</f>
        <v>2000</v>
      </c>
    </row>
    <row r="11" spans="1:10" x14ac:dyDescent="0.35">
      <c r="A11" s="214"/>
      <c r="B11" s="214"/>
      <c r="C11" s="146" t="s">
        <v>92</v>
      </c>
      <c r="D11" s="11">
        <f t="shared" si="0"/>
        <v>407739.14</v>
      </c>
      <c r="E11" s="11">
        <f t="shared" ref="E11:I11" si="1">E8+E10+E9</f>
        <v>53536.39</v>
      </c>
      <c r="F11" s="11">
        <f t="shared" si="1"/>
        <v>65391.460000000006</v>
      </c>
      <c r="G11" s="11">
        <f t="shared" si="1"/>
        <v>73151.02</v>
      </c>
      <c r="H11" s="11">
        <f t="shared" si="1"/>
        <v>78668.63</v>
      </c>
      <c r="I11" s="11">
        <f t="shared" si="1"/>
        <v>73823.009999999995</v>
      </c>
      <c r="J11" s="11">
        <f>J8+J10+J9</f>
        <v>63168.63</v>
      </c>
    </row>
    <row r="12" spans="1:10" x14ac:dyDescent="0.35">
      <c r="A12" s="13"/>
      <c r="B12" s="13"/>
    </row>
    <row r="23" spans="11:11" x14ac:dyDescent="0.35">
      <c r="K23" s="120"/>
    </row>
  </sheetData>
  <mergeCells count="6">
    <mergeCell ref="A5:B5"/>
    <mergeCell ref="A6:A11"/>
    <mergeCell ref="B6:B11"/>
    <mergeCell ref="C6:C7"/>
    <mergeCell ref="C5:J5"/>
    <mergeCell ref="D6:J6"/>
  </mergeCells>
  <pageMargins left="1.1811023622047245" right="0.39370078740157483" top="0.78740157480314965" bottom="0.78740157480314965" header="0.31496062992125984" footer="0.31496062992125984"/>
  <pageSetup paperSize="9" scale="74" fitToHeight="13" orientation="landscape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zoomScale="80" zoomScaleNormal="80" workbookViewId="0">
      <selection activeCell="D9" sqref="D9"/>
    </sheetView>
  </sheetViews>
  <sheetFormatPr defaultColWidth="8.88671875" defaultRowHeight="13.8" x14ac:dyDescent="0.25"/>
  <cols>
    <col min="1" max="1" width="7.5546875" style="68" customWidth="1"/>
    <col min="2" max="2" width="16.44140625" style="68" customWidth="1"/>
    <col min="3" max="3" width="10.6640625" style="68" customWidth="1"/>
    <col min="4" max="4" width="16.109375" style="52" customWidth="1"/>
    <col min="5" max="5" width="10.44140625" style="52" bestFit="1" customWidth="1"/>
    <col min="6" max="6" width="11.33203125" style="52" customWidth="1"/>
    <col min="7" max="7" width="10.6640625" style="52" customWidth="1"/>
    <col min="8" max="15" width="8.88671875" style="52"/>
    <col min="16" max="16" width="15.6640625" style="68" customWidth="1"/>
    <col min="17" max="17" width="8.88671875" style="52" customWidth="1"/>
    <col min="18" max="16384" width="8.88671875" style="52"/>
  </cols>
  <sheetData>
    <row r="1" spans="1:17" ht="15.6" x14ac:dyDescent="0.25">
      <c r="A1" s="66" t="s">
        <v>139</v>
      </c>
    </row>
    <row r="4" spans="1:17" ht="39.6" customHeight="1" x14ac:dyDescent="0.25">
      <c r="A4" s="217" t="s">
        <v>0</v>
      </c>
      <c r="B4" s="217" t="s">
        <v>1</v>
      </c>
      <c r="C4" s="217" t="s">
        <v>22</v>
      </c>
      <c r="D4" s="217" t="s">
        <v>23</v>
      </c>
      <c r="E4" s="217" t="s">
        <v>2</v>
      </c>
      <c r="F4" s="217" t="s">
        <v>3</v>
      </c>
      <c r="G4" s="217"/>
      <c r="H4" s="217"/>
      <c r="I4" s="217"/>
      <c r="J4" s="217"/>
      <c r="K4" s="217"/>
      <c r="L4" s="217"/>
      <c r="M4" s="217"/>
      <c r="N4" s="217"/>
      <c r="O4" s="217"/>
      <c r="P4" s="217" t="s">
        <v>24</v>
      </c>
    </row>
    <row r="5" spans="1:17" ht="34.200000000000003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7" x14ac:dyDescent="0.25">
      <c r="A6" s="217"/>
      <c r="B6" s="217"/>
      <c r="C6" s="217"/>
      <c r="D6" s="217"/>
      <c r="E6" s="217"/>
      <c r="F6" s="87" t="s">
        <v>4</v>
      </c>
      <c r="G6" s="147" t="s">
        <v>5</v>
      </c>
      <c r="H6" s="163" t="s">
        <v>6</v>
      </c>
      <c r="I6" s="217" t="s">
        <v>7</v>
      </c>
      <c r="J6" s="217"/>
      <c r="K6" s="217"/>
      <c r="L6" s="217"/>
      <c r="M6" s="217"/>
      <c r="N6" s="147" t="s">
        <v>8</v>
      </c>
      <c r="O6" s="147" t="s">
        <v>355</v>
      </c>
      <c r="P6" s="69"/>
    </row>
    <row r="7" spans="1:17" s="53" customFormat="1" x14ac:dyDescent="0.25">
      <c r="A7" s="224">
        <v>1</v>
      </c>
      <c r="B7" s="226" t="s">
        <v>28</v>
      </c>
      <c r="C7" s="224" t="s">
        <v>391</v>
      </c>
      <c r="D7" s="88" t="s">
        <v>9</v>
      </c>
      <c r="E7" s="54">
        <f>F7+G7+H7+I7+N7+O7</f>
        <v>368460.09</v>
      </c>
      <c r="F7" s="164">
        <f>F8+F10+F9</f>
        <v>52586.39</v>
      </c>
      <c r="G7" s="94">
        <f>G8+G10+G9</f>
        <v>59087.150000000009</v>
      </c>
      <c r="H7" s="94">
        <f t="shared" ref="H7:O7" si="0">H8+H10+H9</f>
        <v>65280.659999999996</v>
      </c>
      <c r="I7" s="216">
        <f t="shared" si="0"/>
        <v>64168.63</v>
      </c>
      <c r="J7" s="216"/>
      <c r="K7" s="216"/>
      <c r="L7" s="216"/>
      <c r="M7" s="216"/>
      <c r="N7" s="94">
        <f t="shared" si="0"/>
        <v>64168.63</v>
      </c>
      <c r="O7" s="94">
        <f t="shared" si="0"/>
        <v>63168.63</v>
      </c>
      <c r="P7" s="223"/>
      <c r="Q7" s="137"/>
    </row>
    <row r="8" spans="1:17" s="53" customFormat="1" ht="66" customHeight="1" x14ac:dyDescent="0.25">
      <c r="A8" s="224"/>
      <c r="B8" s="226"/>
      <c r="C8" s="224"/>
      <c r="D8" s="88" t="s">
        <v>27</v>
      </c>
      <c r="E8" s="54">
        <f t="shared" ref="E8:E13" si="1">F8+G8+H8+I8+N8+O8</f>
        <v>347536.71</v>
      </c>
      <c r="F8" s="154">
        <f>F12</f>
        <v>48249.1</v>
      </c>
      <c r="G8" s="154">
        <f>G12</f>
        <v>54315.570000000007</v>
      </c>
      <c r="H8" s="154">
        <f>H12</f>
        <v>59466.15</v>
      </c>
      <c r="I8" s="218">
        <f>I12</f>
        <v>62168.63</v>
      </c>
      <c r="J8" s="218"/>
      <c r="K8" s="218"/>
      <c r="L8" s="218"/>
      <c r="M8" s="218"/>
      <c r="N8" s="154">
        <f>N12</f>
        <v>62168.63</v>
      </c>
      <c r="O8" s="94">
        <f>O12</f>
        <v>61168.63</v>
      </c>
      <c r="P8" s="223"/>
      <c r="Q8" s="137"/>
    </row>
    <row r="9" spans="1:17" s="53" customFormat="1" ht="66" customHeight="1" x14ac:dyDescent="0.25">
      <c r="A9" s="224"/>
      <c r="B9" s="226"/>
      <c r="C9" s="224"/>
      <c r="D9" s="88" t="s">
        <v>29</v>
      </c>
      <c r="E9" s="54">
        <f>F9+G9+H9+I9+N9+O9</f>
        <v>9076.8000000000011</v>
      </c>
      <c r="F9" s="94">
        <f>F18</f>
        <v>2504.69</v>
      </c>
      <c r="G9" s="94">
        <f>G18</f>
        <v>3198.09</v>
      </c>
      <c r="H9" s="94">
        <f t="shared" ref="H9:O9" si="2">H18</f>
        <v>3374.02</v>
      </c>
      <c r="I9" s="216">
        <f t="shared" si="2"/>
        <v>0</v>
      </c>
      <c r="J9" s="216"/>
      <c r="K9" s="216"/>
      <c r="L9" s="216"/>
      <c r="M9" s="216"/>
      <c r="N9" s="94">
        <f t="shared" si="2"/>
        <v>0</v>
      </c>
      <c r="O9" s="94">
        <f t="shared" si="2"/>
        <v>0</v>
      </c>
      <c r="P9" s="223"/>
      <c r="Q9" s="137"/>
    </row>
    <row r="10" spans="1:17" s="53" customFormat="1" ht="26.4" x14ac:dyDescent="0.25">
      <c r="A10" s="224"/>
      <c r="B10" s="226"/>
      <c r="C10" s="224"/>
      <c r="D10" s="88" t="s">
        <v>10</v>
      </c>
      <c r="E10" s="54">
        <f>F10+G10+H10+I10+N10+O10</f>
        <v>11846.58</v>
      </c>
      <c r="F10" s="154">
        <f>F13</f>
        <v>1832.6000000000001</v>
      </c>
      <c r="G10" s="94">
        <f t="shared" ref="G10:O10" si="3">G13</f>
        <v>1573.49</v>
      </c>
      <c r="H10" s="94">
        <f t="shared" si="3"/>
        <v>2440.4899999999998</v>
      </c>
      <c r="I10" s="216">
        <f t="shared" si="3"/>
        <v>2000</v>
      </c>
      <c r="J10" s="216"/>
      <c r="K10" s="216"/>
      <c r="L10" s="216"/>
      <c r="M10" s="216"/>
      <c r="N10" s="94">
        <f t="shared" si="3"/>
        <v>2000</v>
      </c>
      <c r="O10" s="94">
        <f t="shared" si="3"/>
        <v>2000</v>
      </c>
      <c r="P10" s="223"/>
      <c r="Q10" s="137"/>
    </row>
    <row r="11" spans="1:17" s="53" customFormat="1" x14ac:dyDescent="0.25">
      <c r="A11" s="222" t="s">
        <v>25</v>
      </c>
      <c r="B11" s="223" t="s">
        <v>11</v>
      </c>
      <c r="C11" s="224" t="s">
        <v>391</v>
      </c>
      <c r="D11" s="88" t="s">
        <v>9</v>
      </c>
      <c r="E11" s="54">
        <f t="shared" si="1"/>
        <v>359383.29000000004</v>
      </c>
      <c r="F11" s="154">
        <v>50081.7</v>
      </c>
      <c r="G11" s="94">
        <f>G12+G13</f>
        <v>55889.060000000005</v>
      </c>
      <c r="H11" s="94">
        <f>H12+H13</f>
        <v>61906.64</v>
      </c>
      <c r="I11" s="216">
        <f t="shared" ref="I11:N11" si="4">I12+I13</f>
        <v>64168.63</v>
      </c>
      <c r="J11" s="216"/>
      <c r="K11" s="216"/>
      <c r="L11" s="216"/>
      <c r="M11" s="216"/>
      <c r="N11" s="94">
        <f t="shared" si="4"/>
        <v>64168.63</v>
      </c>
      <c r="O11" s="94">
        <f t="shared" ref="O11" si="5">O12+O13</f>
        <v>63168.63</v>
      </c>
      <c r="P11" s="227" t="s">
        <v>277</v>
      </c>
      <c r="Q11" s="137"/>
    </row>
    <row r="12" spans="1:17" s="53" customFormat="1" ht="52.8" x14ac:dyDescent="0.25">
      <c r="A12" s="222"/>
      <c r="B12" s="223"/>
      <c r="C12" s="224"/>
      <c r="D12" s="88" t="s">
        <v>30</v>
      </c>
      <c r="E12" s="54">
        <f t="shared" si="1"/>
        <v>347536.71</v>
      </c>
      <c r="F12" s="154">
        <v>48249.1</v>
      </c>
      <c r="G12" s="154">
        <v>54315.570000000007</v>
      </c>
      <c r="H12" s="154">
        <v>59466.15</v>
      </c>
      <c r="I12" s="216">
        <v>62168.63</v>
      </c>
      <c r="J12" s="216"/>
      <c r="K12" s="216"/>
      <c r="L12" s="216"/>
      <c r="M12" s="216"/>
      <c r="N12" s="154">
        <v>62168.63</v>
      </c>
      <c r="O12" s="154">
        <v>61168.63</v>
      </c>
      <c r="P12" s="227"/>
      <c r="Q12" s="137"/>
    </row>
    <row r="13" spans="1:17" s="53" customFormat="1" ht="58.95" customHeight="1" x14ac:dyDescent="0.25">
      <c r="A13" s="222"/>
      <c r="B13" s="223"/>
      <c r="C13" s="224"/>
      <c r="D13" s="88" t="s">
        <v>10</v>
      </c>
      <c r="E13" s="54">
        <f t="shared" si="1"/>
        <v>11846.58</v>
      </c>
      <c r="F13" s="94">
        <v>1832.6000000000001</v>
      </c>
      <c r="G13" s="94">
        <v>1573.49</v>
      </c>
      <c r="H13" s="94">
        <v>2440.4899999999998</v>
      </c>
      <c r="I13" s="216">
        <v>2000</v>
      </c>
      <c r="J13" s="216"/>
      <c r="K13" s="216"/>
      <c r="L13" s="216"/>
      <c r="M13" s="216"/>
      <c r="N13" s="94">
        <v>2000</v>
      </c>
      <c r="O13" s="94">
        <v>2000</v>
      </c>
      <c r="P13" s="227"/>
      <c r="Q13" s="137"/>
    </row>
    <row r="14" spans="1:17" ht="44.4" customHeight="1" x14ac:dyDescent="0.25">
      <c r="A14" s="228"/>
      <c r="B14" s="225" t="s">
        <v>246</v>
      </c>
      <c r="C14" s="224" t="s">
        <v>12</v>
      </c>
      <c r="D14" s="224" t="s">
        <v>12</v>
      </c>
      <c r="E14" s="218" t="s">
        <v>13</v>
      </c>
      <c r="F14" s="218" t="s">
        <v>4</v>
      </c>
      <c r="G14" s="218" t="s">
        <v>15</v>
      </c>
      <c r="H14" s="218" t="s">
        <v>357</v>
      </c>
      <c r="I14" s="218" t="s">
        <v>356</v>
      </c>
      <c r="J14" s="218" t="s">
        <v>14</v>
      </c>
      <c r="K14" s="218"/>
      <c r="L14" s="218"/>
      <c r="M14" s="218"/>
      <c r="N14" s="218" t="s">
        <v>8</v>
      </c>
      <c r="O14" s="218" t="s">
        <v>355</v>
      </c>
      <c r="P14" s="220"/>
      <c r="Q14" s="137"/>
    </row>
    <row r="15" spans="1:17" ht="99.6" customHeight="1" x14ac:dyDescent="0.25">
      <c r="A15" s="228"/>
      <c r="B15" s="225"/>
      <c r="C15" s="224"/>
      <c r="D15" s="224"/>
      <c r="E15" s="218"/>
      <c r="F15" s="218"/>
      <c r="G15" s="218"/>
      <c r="H15" s="218"/>
      <c r="I15" s="218"/>
      <c r="J15" s="154" t="s">
        <v>16</v>
      </c>
      <c r="K15" s="154" t="s">
        <v>17</v>
      </c>
      <c r="L15" s="154" t="s">
        <v>18</v>
      </c>
      <c r="M15" s="154" t="s">
        <v>19</v>
      </c>
      <c r="N15" s="218"/>
      <c r="O15" s="218"/>
      <c r="P15" s="220"/>
      <c r="Q15" s="137"/>
    </row>
    <row r="16" spans="1:17" ht="133.19999999999999" customHeight="1" x14ac:dyDescent="0.25">
      <c r="A16" s="228"/>
      <c r="B16" s="225"/>
      <c r="C16" s="224"/>
      <c r="D16" s="224"/>
      <c r="E16" s="147">
        <v>100</v>
      </c>
      <c r="F16" s="147">
        <v>100</v>
      </c>
      <c r="G16" s="147">
        <v>100</v>
      </c>
      <c r="H16" s="147">
        <v>100</v>
      </c>
      <c r="I16" s="147">
        <v>100</v>
      </c>
      <c r="J16" s="147">
        <v>25</v>
      </c>
      <c r="K16" s="147">
        <v>50</v>
      </c>
      <c r="L16" s="147">
        <v>75</v>
      </c>
      <c r="M16" s="147">
        <v>100</v>
      </c>
      <c r="N16" s="147">
        <v>100</v>
      </c>
      <c r="O16" s="147">
        <v>100</v>
      </c>
      <c r="P16" s="149"/>
      <c r="Q16" s="137"/>
    </row>
    <row r="17" spans="1:17" ht="73.2" customHeight="1" x14ac:dyDescent="0.25">
      <c r="A17" s="222" t="s">
        <v>34</v>
      </c>
      <c r="B17" s="226" t="s">
        <v>198</v>
      </c>
      <c r="C17" s="224" t="s">
        <v>391</v>
      </c>
      <c r="D17" s="151" t="s">
        <v>9</v>
      </c>
      <c r="E17" s="94">
        <f>F17+G17+H17+I17+N17+O17</f>
        <v>9076.8000000000011</v>
      </c>
      <c r="F17" s="94">
        <f>F18</f>
        <v>2504.69</v>
      </c>
      <c r="G17" s="94">
        <f>G18</f>
        <v>3198.09</v>
      </c>
      <c r="H17" s="94">
        <f t="shared" ref="H17:O17" si="6">H18</f>
        <v>3374.02</v>
      </c>
      <c r="I17" s="216">
        <f t="shared" si="6"/>
        <v>0</v>
      </c>
      <c r="J17" s="216"/>
      <c r="K17" s="216"/>
      <c r="L17" s="216"/>
      <c r="M17" s="216"/>
      <c r="N17" s="94">
        <f t="shared" si="6"/>
        <v>0</v>
      </c>
      <c r="O17" s="94">
        <f t="shared" si="6"/>
        <v>0</v>
      </c>
      <c r="P17" s="220" t="s">
        <v>54</v>
      </c>
      <c r="Q17" s="137"/>
    </row>
    <row r="18" spans="1:17" ht="52.8" x14ac:dyDescent="0.25">
      <c r="A18" s="222"/>
      <c r="B18" s="226"/>
      <c r="C18" s="224"/>
      <c r="D18" s="88" t="s">
        <v>29</v>
      </c>
      <c r="E18" s="94">
        <f>F18+G18+H18+I18+N18+O18</f>
        <v>9076.8000000000011</v>
      </c>
      <c r="F18" s="94">
        <v>2504.69</v>
      </c>
      <c r="G18" s="94">
        <v>3198.09</v>
      </c>
      <c r="H18" s="94">
        <v>3374.02</v>
      </c>
      <c r="I18" s="216">
        <v>0</v>
      </c>
      <c r="J18" s="216"/>
      <c r="K18" s="216"/>
      <c r="L18" s="216"/>
      <c r="M18" s="216"/>
      <c r="N18" s="94">
        <v>0</v>
      </c>
      <c r="O18" s="94">
        <v>0</v>
      </c>
      <c r="P18" s="220"/>
      <c r="Q18" s="137"/>
    </row>
    <row r="19" spans="1:17" s="68" customFormat="1" ht="13.95" customHeight="1" x14ac:dyDescent="0.25">
      <c r="A19" s="222"/>
      <c r="B19" s="229" t="s">
        <v>432</v>
      </c>
      <c r="C19" s="220" t="s">
        <v>12</v>
      </c>
      <c r="D19" s="220" t="s">
        <v>12</v>
      </c>
      <c r="E19" s="217" t="s">
        <v>13</v>
      </c>
      <c r="F19" s="217" t="s">
        <v>4</v>
      </c>
      <c r="G19" s="217" t="s">
        <v>15</v>
      </c>
      <c r="H19" s="217" t="s">
        <v>357</v>
      </c>
      <c r="I19" s="217" t="s">
        <v>356</v>
      </c>
      <c r="J19" s="217" t="s">
        <v>14</v>
      </c>
      <c r="K19" s="217"/>
      <c r="L19" s="217"/>
      <c r="M19" s="217"/>
      <c r="N19" s="217" t="s">
        <v>8</v>
      </c>
      <c r="O19" s="217" t="s">
        <v>355</v>
      </c>
      <c r="P19" s="220"/>
      <c r="Q19" s="137"/>
    </row>
    <row r="20" spans="1:17" s="68" customFormat="1" ht="129" customHeight="1" x14ac:dyDescent="0.25">
      <c r="A20" s="222"/>
      <c r="B20" s="229"/>
      <c r="C20" s="220"/>
      <c r="D20" s="220"/>
      <c r="E20" s="217"/>
      <c r="F20" s="217"/>
      <c r="G20" s="217"/>
      <c r="H20" s="217"/>
      <c r="I20" s="217"/>
      <c r="J20" s="147" t="s">
        <v>16</v>
      </c>
      <c r="K20" s="147" t="s">
        <v>17</v>
      </c>
      <c r="L20" s="147" t="s">
        <v>18</v>
      </c>
      <c r="M20" s="147" t="s">
        <v>19</v>
      </c>
      <c r="N20" s="217"/>
      <c r="O20" s="217"/>
      <c r="P20" s="220"/>
      <c r="Q20" s="137"/>
    </row>
    <row r="21" spans="1:17" s="68" customFormat="1" ht="179.4" customHeight="1" x14ac:dyDescent="0.25">
      <c r="A21" s="222"/>
      <c r="B21" s="229"/>
      <c r="C21" s="220"/>
      <c r="D21" s="220"/>
      <c r="E21" s="149">
        <v>116.38</v>
      </c>
      <c r="F21" s="149">
        <v>98.67</v>
      </c>
      <c r="G21" s="149">
        <v>116.38</v>
      </c>
      <c r="H21" s="149">
        <v>100.02</v>
      </c>
      <c r="I21" s="149" t="s">
        <v>116</v>
      </c>
      <c r="J21" s="149" t="s">
        <v>116</v>
      </c>
      <c r="K21" s="149" t="s">
        <v>116</v>
      </c>
      <c r="L21" s="149" t="s">
        <v>116</v>
      </c>
      <c r="M21" s="149" t="s">
        <v>116</v>
      </c>
      <c r="N21" s="149" t="s">
        <v>116</v>
      </c>
      <c r="O21" s="149" t="s">
        <v>116</v>
      </c>
      <c r="P21" s="149"/>
      <c r="Q21" s="137"/>
    </row>
    <row r="22" spans="1:17" s="53" customFormat="1" x14ac:dyDescent="0.25">
      <c r="A22" s="224" t="s">
        <v>208</v>
      </c>
      <c r="B22" s="226" t="s">
        <v>320</v>
      </c>
      <c r="C22" s="224" t="s">
        <v>391</v>
      </c>
      <c r="D22" s="88" t="s">
        <v>9</v>
      </c>
      <c r="E22" s="94">
        <f>F22+G22+H22+I22+N22+O22</f>
        <v>39279.049999999996</v>
      </c>
      <c r="F22" s="94">
        <f>F23+F24</f>
        <v>950</v>
      </c>
      <c r="G22" s="94">
        <f>G23+G24</f>
        <v>6304.3099999999995</v>
      </c>
      <c r="H22" s="54">
        <f>H23+H24</f>
        <v>7870.36</v>
      </c>
      <c r="I22" s="221">
        <f>I23+I24</f>
        <v>14500</v>
      </c>
      <c r="J22" s="221"/>
      <c r="K22" s="221"/>
      <c r="L22" s="221"/>
      <c r="M22" s="221"/>
      <c r="N22" s="54">
        <f>N23+N24</f>
        <v>9654.3799999999992</v>
      </c>
      <c r="O22" s="54">
        <f>O23+O24</f>
        <v>0</v>
      </c>
      <c r="P22" s="223"/>
      <c r="Q22" s="137"/>
    </row>
    <row r="23" spans="1:17" s="53" customFormat="1" ht="63.6" customHeight="1" x14ac:dyDescent="0.25">
      <c r="A23" s="224"/>
      <c r="B23" s="226"/>
      <c r="C23" s="224"/>
      <c r="D23" s="88" t="s">
        <v>30</v>
      </c>
      <c r="E23" s="94">
        <f t="shared" ref="E23:E27" si="7">F23+G23+H23+I23+N23+O23</f>
        <v>39279.049999999996</v>
      </c>
      <c r="F23" s="94">
        <f>F38+F26+F32</f>
        <v>950</v>
      </c>
      <c r="G23" s="94">
        <f>G26+G32+G38</f>
        <v>6304.3099999999995</v>
      </c>
      <c r="H23" s="94">
        <f>H26+H32+H38++H44+H49</f>
        <v>7870.36</v>
      </c>
      <c r="I23" s="216">
        <f>I26+I32+I38+I49</f>
        <v>14500</v>
      </c>
      <c r="J23" s="216"/>
      <c r="K23" s="216"/>
      <c r="L23" s="216"/>
      <c r="M23" s="216"/>
      <c r="N23" s="94">
        <f>N26+N32+N38+N49</f>
        <v>9654.3799999999992</v>
      </c>
      <c r="O23" s="94">
        <f>O26+O32+O38+O49</f>
        <v>0</v>
      </c>
      <c r="P23" s="223"/>
      <c r="Q23" s="137"/>
    </row>
    <row r="24" spans="1:17" s="53" customFormat="1" ht="78" customHeight="1" x14ac:dyDescent="0.25">
      <c r="A24" s="224"/>
      <c r="B24" s="226"/>
      <c r="C24" s="224"/>
      <c r="D24" s="88" t="s">
        <v>10</v>
      </c>
      <c r="E24" s="94">
        <f t="shared" si="7"/>
        <v>0</v>
      </c>
      <c r="F24" s="94">
        <f>F39</f>
        <v>0</v>
      </c>
      <c r="G24" s="94">
        <f t="shared" ref="G24:N24" si="8">G39</f>
        <v>0</v>
      </c>
      <c r="H24" s="94">
        <f t="shared" si="8"/>
        <v>0</v>
      </c>
      <c r="I24" s="216">
        <f t="shared" si="8"/>
        <v>0</v>
      </c>
      <c r="J24" s="216"/>
      <c r="K24" s="216"/>
      <c r="L24" s="216"/>
      <c r="M24" s="216"/>
      <c r="N24" s="94">
        <f t="shared" si="8"/>
        <v>0</v>
      </c>
      <c r="O24" s="94">
        <f t="shared" ref="O24" si="9">O39</f>
        <v>0</v>
      </c>
      <c r="P24" s="223"/>
      <c r="Q24" s="137"/>
    </row>
    <row r="25" spans="1:17" s="53" customFormat="1" ht="39" customHeight="1" x14ac:dyDescent="0.25">
      <c r="A25" s="224" t="s">
        <v>126</v>
      </c>
      <c r="B25" s="226" t="s">
        <v>200</v>
      </c>
      <c r="C25" s="226" t="s">
        <v>391</v>
      </c>
      <c r="D25" s="152" t="s">
        <v>9</v>
      </c>
      <c r="E25" s="94">
        <f>F25+G25+H25+I25+N25+O25</f>
        <v>3986.92</v>
      </c>
      <c r="F25" s="94">
        <v>0</v>
      </c>
      <c r="G25" s="94">
        <f>G26+G27</f>
        <v>3722.1</v>
      </c>
      <c r="H25" s="94">
        <f>H26+H27</f>
        <v>264.82</v>
      </c>
      <c r="I25" s="216">
        <f t="shared" ref="I25:N25" si="10">I26+I27</f>
        <v>0</v>
      </c>
      <c r="J25" s="216"/>
      <c r="K25" s="216"/>
      <c r="L25" s="216"/>
      <c r="M25" s="216"/>
      <c r="N25" s="94">
        <f t="shared" si="10"/>
        <v>0</v>
      </c>
      <c r="O25" s="94">
        <f t="shared" ref="O25" si="11">O26+O27</f>
        <v>0</v>
      </c>
      <c r="P25" s="227" t="s">
        <v>277</v>
      </c>
      <c r="Q25" s="137"/>
    </row>
    <row r="26" spans="1:17" s="53" customFormat="1" ht="52.8" x14ac:dyDescent="0.25">
      <c r="A26" s="224"/>
      <c r="B26" s="226"/>
      <c r="C26" s="226"/>
      <c r="D26" s="152" t="s">
        <v>30</v>
      </c>
      <c r="E26" s="94">
        <f t="shared" si="7"/>
        <v>3986.92</v>
      </c>
      <c r="F26" s="94">
        <v>0</v>
      </c>
      <c r="G26" s="94">
        <v>3722.1</v>
      </c>
      <c r="H26" s="94">
        <v>264.82</v>
      </c>
      <c r="I26" s="216">
        <v>0</v>
      </c>
      <c r="J26" s="216"/>
      <c r="K26" s="216"/>
      <c r="L26" s="216"/>
      <c r="M26" s="216"/>
      <c r="N26" s="94">
        <v>0</v>
      </c>
      <c r="O26" s="94">
        <v>0</v>
      </c>
      <c r="P26" s="227"/>
      <c r="Q26" s="137"/>
    </row>
    <row r="27" spans="1:17" s="53" customFormat="1" ht="26.4" x14ac:dyDescent="0.25">
      <c r="A27" s="224"/>
      <c r="B27" s="226"/>
      <c r="C27" s="226"/>
      <c r="D27" s="152" t="s">
        <v>10</v>
      </c>
      <c r="E27" s="94">
        <f t="shared" si="7"/>
        <v>0</v>
      </c>
      <c r="F27" s="94">
        <v>0</v>
      </c>
      <c r="G27" s="94">
        <v>0</v>
      </c>
      <c r="H27" s="94">
        <v>0</v>
      </c>
      <c r="I27" s="216">
        <v>0</v>
      </c>
      <c r="J27" s="216"/>
      <c r="K27" s="216"/>
      <c r="L27" s="216"/>
      <c r="M27" s="216"/>
      <c r="N27" s="94">
        <v>0</v>
      </c>
      <c r="O27" s="94">
        <v>0</v>
      </c>
      <c r="P27" s="227"/>
      <c r="Q27" s="137"/>
    </row>
    <row r="28" spans="1:17" s="53" customFormat="1" ht="43.95" customHeight="1" x14ac:dyDescent="0.25">
      <c r="A28" s="220"/>
      <c r="B28" s="225" t="s">
        <v>213</v>
      </c>
      <c r="C28" s="220" t="s">
        <v>12</v>
      </c>
      <c r="D28" s="220" t="s">
        <v>12</v>
      </c>
      <c r="E28" s="217" t="s">
        <v>13</v>
      </c>
      <c r="F28" s="217" t="s">
        <v>4</v>
      </c>
      <c r="G28" s="217" t="s">
        <v>15</v>
      </c>
      <c r="H28" s="217" t="s">
        <v>357</v>
      </c>
      <c r="I28" s="217" t="s">
        <v>356</v>
      </c>
      <c r="J28" s="217" t="s">
        <v>14</v>
      </c>
      <c r="K28" s="217"/>
      <c r="L28" s="217"/>
      <c r="M28" s="217"/>
      <c r="N28" s="217" t="s">
        <v>8</v>
      </c>
      <c r="O28" s="217" t="s">
        <v>355</v>
      </c>
      <c r="P28" s="220"/>
      <c r="Q28" s="137"/>
    </row>
    <row r="29" spans="1:17" s="53" customFormat="1" ht="43.95" customHeight="1" x14ac:dyDescent="0.25">
      <c r="A29" s="220"/>
      <c r="B29" s="225"/>
      <c r="C29" s="220"/>
      <c r="D29" s="220"/>
      <c r="E29" s="217"/>
      <c r="F29" s="217"/>
      <c r="G29" s="217"/>
      <c r="H29" s="217"/>
      <c r="I29" s="217"/>
      <c r="J29" s="147" t="s">
        <v>16</v>
      </c>
      <c r="K29" s="147" t="s">
        <v>17</v>
      </c>
      <c r="L29" s="147" t="s">
        <v>18</v>
      </c>
      <c r="M29" s="147" t="s">
        <v>19</v>
      </c>
      <c r="N29" s="217"/>
      <c r="O29" s="217"/>
      <c r="P29" s="220"/>
      <c r="Q29" s="137"/>
    </row>
    <row r="30" spans="1:17" s="53" customFormat="1" ht="52.2" customHeight="1" x14ac:dyDescent="0.25">
      <c r="A30" s="220"/>
      <c r="B30" s="225"/>
      <c r="C30" s="220"/>
      <c r="D30" s="220"/>
      <c r="E30" s="147">
        <f>3408+H30</f>
        <v>3412</v>
      </c>
      <c r="F30" s="147">
        <v>0</v>
      </c>
      <c r="G30" s="147">
        <v>3408</v>
      </c>
      <c r="H30" s="147">
        <v>4</v>
      </c>
      <c r="I30" s="147" t="s">
        <v>114</v>
      </c>
      <c r="J30" s="147" t="s">
        <v>114</v>
      </c>
      <c r="K30" s="147" t="s">
        <v>114</v>
      </c>
      <c r="L30" s="147" t="s">
        <v>114</v>
      </c>
      <c r="M30" s="147" t="s">
        <v>114</v>
      </c>
      <c r="N30" s="147" t="s">
        <v>114</v>
      </c>
      <c r="O30" s="147" t="s">
        <v>114</v>
      </c>
      <c r="P30" s="220"/>
      <c r="Q30" s="137"/>
    </row>
    <row r="31" spans="1:17" s="53" customFormat="1" ht="56.4" customHeight="1" x14ac:dyDescent="0.25">
      <c r="A31" s="224" t="s">
        <v>169</v>
      </c>
      <c r="B31" s="226" t="s">
        <v>201</v>
      </c>
      <c r="C31" s="226" t="s">
        <v>296</v>
      </c>
      <c r="D31" s="152" t="s">
        <v>9</v>
      </c>
      <c r="E31" s="94">
        <f>F31+G31+H31+I31+N31+O31</f>
        <v>3160.21</v>
      </c>
      <c r="F31" s="94">
        <v>750</v>
      </c>
      <c r="G31" s="94">
        <f>G32+G33</f>
        <v>2410.21</v>
      </c>
      <c r="H31" s="94">
        <f>H32+H33</f>
        <v>0</v>
      </c>
      <c r="I31" s="216">
        <f t="shared" ref="I31:N31" si="12">I32+I33</f>
        <v>0</v>
      </c>
      <c r="J31" s="216"/>
      <c r="K31" s="216"/>
      <c r="L31" s="216"/>
      <c r="M31" s="216"/>
      <c r="N31" s="94">
        <f t="shared" si="12"/>
        <v>0</v>
      </c>
      <c r="O31" s="94">
        <f t="shared" ref="O31" si="13">O32+O33</f>
        <v>0</v>
      </c>
      <c r="P31" s="227" t="s">
        <v>277</v>
      </c>
      <c r="Q31" s="137"/>
    </row>
    <row r="32" spans="1:17" s="53" customFormat="1" ht="52.8" x14ac:dyDescent="0.25">
      <c r="A32" s="224"/>
      <c r="B32" s="226"/>
      <c r="C32" s="226"/>
      <c r="D32" s="152" t="s">
        <v>30</v>
      </c>
      <c r="E32" s="94">
        <f t="shared" ref="E32:E33" si="14">F32+G32+H32+I32+N32+O32</f>
        <v>3160.21</v>
      </c>
      <c r="F32" s="94">
        <v>750</v>
      </c>
      <c r="G32" s="94">
        <v>2410.21</v>
      </c>
      <c r="H32" s="94">
        <v>0</v>
      </c>
      <c r="I32" s="216">
        <v>0</v>
      </c>
      <c r="J32" s="216"/>
      <c r="K32" s="216"/>
      <c r="L32" s="216"/>
      <c r="M32" s="216"/>
      <c r="N32" s="94">
        <v>0</v>
      </c>
      <c r="O32" s="94">
        <v>0</v>
      </c>
      <c r="P32" s="227"/>
      <c r="Q32" s="137"/>
    </row>
    <row r="33" spans="1:17" s="53" customFormat="1" ht="26.4" x14ac:dyDescent="0.25">
      <c r="A33" s="224"/>
      <c r="B33" s="226"/>
      <c r="C33" s="226"/>
      <c r="D33" s="152" t="s">
        <v>10</v>
      </c>
      <c r="E33" s="94">
        <f t="shared" si="14"/>
        <v>0</v>
      </c>
      <c r="F33" s="94">
        <v>0</v>
      </c>
      <c r="G33" s="94">
        <v>0</v>
      </c>
      <c r="H33" s="94">
        <v>0</v>
      </c>
      <c r="I33" s="216">
        <v>0</v>
      </c>
      <c r="J33" s="216"/>
      <c r="K33" s="216"/>
      <c r="L33" s="216"/>
      <c r="M33" s="216"/>
      <c r="N33" s="94">
        <v>0</v>
      </c>
      <c r="O33" s="94">
        <v>0</v>
      </c>
      <c r="P33" s="227"/>
      <c r="Q33" s="137"/>
    </row>
    <row r="34" spans="1:17" s="53" customFormat="1" ht="36.6" customHeight="1" x14ac:dyDescent="0.25">
      <c r="A34" s="220"/>
      <c r="B34" s="225" t="s">
        <v>207</v>
      </c>
      <c r="C34" s="220" t="s">
        <v>12</v>
      </c>
      <c r="D34" s="220" t="s">
        <v>12</v>
      </c>
      <c r="E34" s="217" t="s">
        <v>13</v>
      </c>
      <c r="F34" s="217" t="s">
        <v>4</v>
      </c>
      <c r="G34" s="217" t="s">
        <v>15</v>
      </c>
      <c r="H34" s="217" t="s">
        <v>357</v>
      </c>
      <c r="I34" s="217" t="s">
        <v>356</v>
      </c>
      <c r="J34" s="217" t="s">
        <v>14</v>
      </c>
      <c r="K34" s="217"/>
      <c r="L34" s="217"/>
      <c r="M34" s="217"/>
      <c r="N34" s="217" t="s">
        <v>8</v>
      </c>
      <c r="O34" s="217" t="s">
        <v>355</v>
      </c>
      <c r="P34" s="220"/>
      <c r="Q34" s="137"/>
    </row>
    <row r="35" spans="1:17" s="53" customFormat="1" ht="39.6" customHeight="1" x14ac:dyDescent="0.25">
      <c r="A35" s="220"/>
      <c r="B35" s="225"/>
      <c r="C35" s="220"/>
      <c r="D35" s="220"/>
      <c r="E35" s="217"/>
      <c r="F35" s="217"/>
      <c r="G35" s="217"/>
      <c r="H35" s="217"/>
      <c r="I35" s="217"/>
      <c r="J35" s="147" t="s">
        <v>16</v>
      </c>
      <c r="K35" s="147" t="s">
        <v>17</v>
      </c>
      <c r="L35" s="147" t="s">
        <v>18</v>
      </c>
      <c r="M35" s="147" t="s">
        <v>19</v>
      </c>
      <c r="N35" s="217"/>
      <c r="O35" s="217"/>
      <c r="P35" s="220"/>
      <c r="Q35" s="137"/>
    </row>
    <row r="36" spans="1:17" s="53" customFormat="1" ht="88.2" customHeight="1" x14ac:dyDescent="0.25">
      <c r="A36" s="220"/>
      <c r="B36" s="225"/>
      <c r="C36" s="220"/>
      <c r="D36" s="220"/>
      <c r="E36" s="147">
        <v>7</v>
      </c>
      <c r="F36" s="147">
        <v>1</v>
      </c>
      <c r="G36" s="147">
        <v>6</v>
      </c>
      <c r="H36" s="147" t="s">
        <v>114</v>
      </c>
      <c r="I36" s="147" t="s">
        <v>114</v>
      </c>
      <c r="J36" s="147" t="s">
        <v>114</v>
      </c>
      <c r="K36" s="147" t="s">
        <v>114</v>
      </c>
      <c r="L36" s="147" t="s">
        <v>114</v>
      </c>
      <c r="M36" s="147" t="s">
        <v>114</v>
      </c>
      <c r="N36" s="147" t="s">
        <v>114</v>
      </c>
      <c r="O36" s="147" t="s">
        <v>114</v>
      </c>
      <c r="P36" s="220"/>
      <c r="Q36" s="137"/>
    </row>
    <row r="37" spans="1:17" s="53" customFormat="1" ht="13.95" customHeight="1" x14ac:dyDescent="0.25">
      <c r="A37" s="222" t="s">
        <v>26</v>
      </c>
      <c r="B37" s="223" t="s">
        <v>20</v>
      </c>
      <c r="C37" s="224" t="s">
        <v>391</v>
      </c>
      <c r="D37" s="88" t="s">
        <v>9</v>
      </c>
      <c r="E37" s="55">
        <f t="shared" ref="E37:E39" si="15">F37+G37+H37+I37+N37+O37</f>
        <v>372</v>
      </c>
      <c r="F37" s="94">
        <v>200</v>
      </c>
      <c r="G37" s="54">
        <f>G38+G39</f>
        <v>172</v>
      </c>
      <c r="H37" s="54">
        <f>H38+H39</f>
        <v>0</v>
      </c>
      <c r="I37" s="221">
        <f t="shared" ref="I37:N37" si="16">I38+I39</f>
        <v>0</v>
      </c>
      <c r="J37" s="221"/>
      <c r="K37" s="221"/>
      <c r="L37" s="221"/>
      <c r="M37" s="221"/>
      <c r="N37" s="54">
        <f t="shared" si="16"/>
        <v>0</v>
      </c>
      <c r="O37" s="54">
        <f t="shared" ref="O37" si="17">O38+O39</f>
        <v>0</v>
      </c>
      <c r="P37" s="227" t="s">
        <v>277</v>
      </c>
      <c r="Q37" s="137"/>
    </row>
    <row r="38" spans="1:17" s="53" customFormat="1" ht="52.8" x14ac:dyDescent="0.25">
      <c r="A38" s="222"/>
      <c r="B38" s="223"/>
      <c r="C38" s="224"/>
      <c r="D38" s="88" t="s">
        <v>30</v>
      </c>
      <c r="E38" s="55">
        <f t="shared" si="15"/>
        <v>372</v>
      </c>
      <c r="F38" s="55">
        <v>200</v>
      </c>
      <c r="G38" s="55">
        <v>172</v>
      </c>
      <c r="H38" s="55">
        <v>0</v>
      </c>
      <c r="I38" s="219">
        <v>0</v>
      </c>
      <c r="J38" s="219"/>
      <c r="K38" s="219"/>
      <c r="L38" s="219"/>
      <c r="M38" s="219"/>
      <c r="N38" s="55">
        <v>0</v>
      </c>
      <c r="O38" s="55">
        <v>0</v>
      </c>
      <c r="P38" s="227"/>
      <c r="Q38" s="137"/>
    </row>
    <row r="39" spans="1:17" s="53" customFormat="1" ht="44.4" customHeight="1" x14ac:dyDescent="0.25">
      <c r="A39" s="222"/>
      <c r="B39" s="223"/>
      <c r="C39" s="224"/>
      <c r="D39" s="88" t="s">
        <v>10</v>
      </c>
      <c r="E39" s="55">
        <f t="shared" si="15"/>
        <v>0</v>
      </c>
      <c r="F39" s="55">
        <v>0</v>
      </c>
      <c r="G39" s="55">
        <v>0</v>
      </c>
      <c r="H39" s="55">
        <v>0</v>
      </c>
      <c r="I39" s="219">
        <v>0</v>
      </c>
      <c r="J39" s="219"/>
      <c r="K39" s="219"/>
      <c r="L39" s="219"/>
      <c r="M39" s="219"/>
      <c r="N39" s="55">
        <v>0</v>
      </c>
      <c r="O39" s="55">
        <v>0</v>
      </c>
      <c r="P39" s="227"/>
      <c r="Q39" s="137"/>
    </row>
    <row r="40" spans="1:17" ht="35.4" customHeight="1" x14ac:dyDescent="0.25">
      <c r="A40" s="228"/>
      <c r="B40" s="225" t="s">
        <v>134</v>
      </c>
      <c r="C40" s="220" t="s">
        <v>12</v>
      </c>
      <c r="D40" s="220" t="s">
        <v>12</v>
      </c>
      <c r="E40" s="217" t="s">
        <v>13</v>
      </c>
      <c r="F40" s="217" t="s">
        <v>205</v>
      </c>
      <c r="G40" s="217" t="s">
        <v>5</v>
      </c>
      <c r="H40" s="217" t="s">
        <v>357</v>
      </c>
      <c r="I40" s="217" t="s">
        <v>356</v>
      </c>
      <c r="J40" s="217" t="s">
        <v>14</v>
      </c>
      <c r="K40" s="217"/>
      <c r="L40" s="217"/>
      <c r="M40" s="217"/>
      <c r="N40" s="217" t="s">
        <v>8</v>
      </c>
      <c r="O40" s="217" t="s">
        <v>355</v>
      </c>
      <c r="P40" s="220"/>
      <c r="Q40" s="137"/>
    </row>
    <row r="41" spans="1:17" ht="64.2" customHeight="1" x14ac:dyDescent="0.25">
      <c r="A41" s="228"/>
      <c r="B41" s="225"/>
      <c r="C41" s="220"/>
      <c r="D41" s="220"/>
      <c r="E41" s="217"/>
      <c r="F41" s="217"/>
      <c r="G41" s="217"/>
      <c r="H41" s="217"/>
      <c r="I41" s="217"/>
      <c r="J41" s="147" t="s">
        <v>16</v>
      </c>
      <c r="K41" s="147" t="s">
        <v>17</v>
      </c>
      <c r="L41" s="147" t="s">
        <v>18</v>
      </c>
      <c r="M41" s="147" t="s">
        <v>19</v>
      </c>
      <c r="N41" s="217"/>
      <c r="O41" s="217"/>
      <c r="P41" s="220"/>
      <c r="Q41" s="137"/>
    </row>
    <row r="42" spans="1:17" ht="40.950000000000003" customHeight="1" x14ac:dyDescent="0.25">
      <c r="A42" s="228"/>
      <c r="B42" s="225"/>
      <c r="C42" s="220"/>
      <c r="D42" s="220"/>
      <c r="E42" s="147">
        <f>G42+F42</f>
        <v>15</v>
      </c>
      <c r="F42" s="147">
        <v>4</v>
      </c>
      <c r="G42" s="147">
        <v>11</v>
      </c>
      <c r="H42" s="147" t="s">
        <v>114</v>
      </c>
      <c r="I42" s="147" t="s">
        <v>114</v>
      </c>
      <c r="J42" s="147" t="s">
        <v>114</v>
      </c>
      <c r="K42" s="147" t="s">
        <v>114</v>
      </c>
      <c r="L42" s="147" t="s">
        <v>114</v>
      </c>
      <c r="M42" s="147" t="s">
        <v>114</v>
      </c>
      <c r="N42" s="147" t="s">
        <v>114</v>
      </c>
      <c r="O42" s="147" t="s">
        <v>114</v>
      </c>
      <c r="P42" s="220"/>
      <c r="Q42" s="137"/>
    </row>
    <row r="43" spans="1:17" ht="49.2" customHeight="1" x14ac:dyDescent="0.25">
      <c r="A43" s="222" t="s">
        <v>231</v>
      </c>
      <c r="B43" s="226" t="s">
        <v>272</v>
      </c>
      <c r="C43" s="224" t="s">
        <v>391</v>
      </c>
      <c r="D43" s="88" t="s">
        <v>9</v>
      </c>
      <c r="E43" s="55">
        <f t="shared" ref="E43:E44" si="18">F43+G43+H43+I43+N43+O43</f>
        <v>1002.6</v>
      </c>
      <c r="F43" s="94">
        <f>F44</f>
        <v>0</v>
      </c>
      <c r="G43" s="94">
        <f>G44</f>
        <v>0</v>
      </c>
      <c r="H43" s="94">
        <f>H44</f>
        <v>1002.6</v>
      </c>
      <c r="I43" s="216">
        <f>I44</f>
        <v>0</v>
      </c>
      <c r="J43" s="216"/>
      <c r="K43" s="216"/>
      <c r="L43" s="216"/>
      <c r="M43" s="216"/>
      <c r="N43" s="94">
        <f>N44</f>
        <v>0</v>
      </c>
      <c r="O43" s="94">
        <v>0</v>
      </c>
      <c r="P43" s="227" t="s">
        <v>277</v>
      </c>
      <c r="Q43" s="137"/>
    </row>
    <row r="44" spans="1:17" ht="59.4" customHeight="1" x14ac:dyDescent="0.25">
      <c r="A44" s="222"/>
      <c r="B44" s="226"/>
      <c r="C44" s="224"/>
      <c r="D44" s="88" t="s">
        <v>30</v>
      </c>
      <c r="E44" s="55">
        <f t="shared" si="18"/>
        <v>1002.6</v>
      </c>
      <c r="F44" s="55">
        <v>0</v>
      </c>
      <c r="G44" s="55">
        <v>0</v>
      </c>
      <c r="H44" s="55">
        <v>1002.6</v>
      </c>
      <c r="I44" s="219">
        <v>0</v>
      </c>
      <c r="J44" s="219"/>
      <c r="K44" s="219"/>
      <c r="L44" s="219"/>
      <c r="M44" s="219"/>
      <c r="N44" s="55">
        <v>0</v>
      </c>
      <c r="O44" s="55">
        <v>0</v>
      </c>
      <c r="P44" s="227"/>
      <c r="Q44" s="137"/>
    </row>
    <row r="45" spans="1:17" ht="59.4" customHeight="1" x14ac:dyDescent="0.25">
      <c r="A45" s="222"/>
      <c r="B45" s="229" t="s">
        <v>273</v>
      </c>
      <c r="C45" s="220" t="s">
        <v>12</v>
      </c>
      <c r="D45" s="220" t="s">
        <v>12</v>
      </c>
      <c r="E45" s="217" t="s">
        <v>13</v>
      </c>
      <c r="F45" s="217" t="s">
        <v>205</v>
      </c>
      <c r="G45" s="217" t="s">
        <v>5</v>
      </c>
      <c r="H45" s="217" t="s">
        <v>357</v>
      </c>
      <c r="I45" s="217" t="s">
        <v>356</v>
      </c>
      <c r="J45" s="217" t="s">
        <v>14</v>
      </c>
      <c r="K45" s="217"/>
      <c r="L45" s="217"/>
      <c r="M45" s="217"/>
      <c r="N45" s="217" t="s">
        <v>8</v>
      </c>
      <c r="O45" s="217" t="s">
        <v>355</v>
      </c>
      <c r="P45" s="227"/>
      <c r="Q45" s="137"/>
    </row>
    <row r="46" spans="1:17" ht="23.4" customHeight="1" x14ac:dyDescent="0.25">
      <c r="A46" s="222"/>
      <c r="B46" s="229"/>
      <c r="C46" s="220"/>
      <c r="D46" s="220"/>
      <c r="E46" s="217"/>
      <c r="F46" s="217"/>
      <c r="G46" s="217"/>
      <c r="H46" s="217"/>
      <c r="I46" s="217"/>
      <c r="J46" s="147" t="s">
        <v>16</v>
      </c>
      <c r="K46" s="147" t="s">
        <v>17</v>
      </c>
      <c r="L46" s="147" t="s">
        <v>18</v>
      </c>
      <c r="M46" s="147" t="s">
        <v>19</v>
      </c>
      <c r="N46" s="217"/>
      <c r="O46" s="217"/>
      <c r="P46" s="227"/>
      <c r="Q46" s="137"/>
    </row>
    <row r="47" spans="1:17" ht="22.95" customHeight="1" x14ac:dyDescent="0.25">
      <c r="A47" s="222"/>
      <c r="B47" s="229"/>
      <c r="C47" s="220"/>
      <c r="D47" s="220"/>
      <c r="E47" s="147">
        <v>1</v>
      </c>
      <c r="F47" s="147">
        <v>0</v>
      </c>
      <c r="G47" s="147">
        <v>0</v>
      </c>
      <c r="H47" s="147">
        <v>1</v>
      </c>
      <c r="I47" s="147">
        <v>0</v>
      </c>
      <c r="J47" s="147">
        <v>0</v>
      </c>
      <c r="K47" s="147">
        <v>0</v>
      </c>
      <c r="L47" s="147">
        <v>0</v>
      </c>
      <c r="M47" s="147">
        <v>0</v>
      </c>
      <c r="N47" s="147">
        <v>0</v>
      </c>
      <c r="O47" s="147">
        <v>0</v>
      </c>
      <c r="P47" s="227"/>
      <c r="Q47" s="137"/>
    </row>
    <row r="48" spans="1:17" s="53" customFormat="1" ht="56.4" customHeight="1" x14ac:dyDescent="0.25">
      <c r="A48" s="224" t="s">
        <v>256</v>
      </c>
      <c r="B48" s="226" t="s">
        <v>275</v>
      </c>
      <c r="C48" s="226" t="s">
        <v>391</v>
      </c>
      <c r="D48" s="152" t="s">
        <v>9</v>
      </c>
      <c r="E48" s="94">
        <f>F48+G48+H48+I48+N48+O48</f>
        <v>30757.32</v>
      </c>
      <c r="F48" s="94">
        <f>F49+F50</f>
        <v>0</v>
      </c>
      <c r="G48" s="94">
        <f>G49+G50</f>
        <v>0</v>
      </c>
      <c r="H48" s="94">
        <f>H49+H50</f>
        <v>6602.94</v>
      </c>
      <c r="I48" s="216">
        <f t="shared" ref="I48:N48" si="19">I49+I50</f>
        <v>14500</v>
      </c>
      <c r="J48" s="216"/>
      <c r="K48" s="216"/>
      <c r="L48" s="216"/>
      <c r="M48" s="216"/>
      <c r="N48" s="94">
        <f t="shared" si="19"/>
        <v>9654.3799999999992</v>
      </c>
      <c r="O48" s="94">
        <f t="shared" ref="O48" si="20">O49+O50</f>
        <v>0</v>
      </c>
      <c r="P48" s="227" t="s">
        <v>277</v>
      </c>
      <c r="Q48" s="137"/>
    </row>
    <row r="49" spans="1:17" s="53" customFormat="1" ht="52.8" x14ac:dyDescent="0.25">
      <c r="A49" s="224"/>
      <c r="B49" s="226"/>
      <c r="C49" s="226"/>
      <c r="D49" s="152" t="s">
        <v>30</v>
      </c>
      <c r="E49" s="94">
        <f t="shared" ref="E49:E50" si="21">F49+G49+H49+I49+N49+O49</f>
        <v>30757.32</v>
      </c>
      <c r="F49" s="94">
        <v>0</v>
      </c>
      <c r="G49" s="94">
        <v>0</v>
      </c>
      <c r="H49" s="94">
        <v>6602.94</v>
      </c>
      <c r="I49" s="216">
        <v>14500</v>
      </c>
      <c r="J49" s="216"/>
      <c r="K49" s="216"/>
      <c r="L49" s="216"/>
      <c r="M49" s="216"/>
      <c r="N49" s="94">
        <v>9654.3799999999992</v>
      </c>
      <c r="O49" s="94">
        <v>0</v>
      </c>
      <c r="P49" s="227"/>
      <c r="Q49" s="137"/>
    </row>
    <row r="50" spans="1:17" s="53" customFormat="1" ht="26.4" x14ac:dyDescent="0.25">
      <c r="A50" s="224"/>
      <c r="B50" s="226"/>
      <c r="C50" s="226"/>
      <c r="D50" s="152" t="s">
        <v>10</v>
      </c>
      <c r="E50" s="94">
        <f t="shared" si="21"/>
        <v>0</v>
      </c>
      <c r="F50" s="94">
        <v>0</v>
      </c>
      <c r="G50" s="94">
        <v>0</v>
      </c>
      <c r="H50" s="94">
        <v>0</v>
      </c>
      <c r="I50" s="216">
        <v>0</v>
      </c>
      <c r="J50" s="216"/>
      <c r="K50" s="216"/>
      <c r="L50" s="216"/>
      <c r="M50" s="216"/>
      <c r="N50" s="94">
        <v>0</v>
      </c>
      <c r="O50" s="94">
        <v>0</v>
      </c>
      <c r="P50" s="227"/>
      <c r="Q50" s="137"/>
    </row>
    <row r="51" spans="1:17" s="53" customFormat="1" ht="36.6" customHeight="1" x14ac:dyDescent="0.25">
      <c r="A51" s="220"/>
      <c r="B51" s="225" t="s">
        <v>276</v>
      </c>
      <c r="C51" s="220" t="s">
        <v>12</v>
      </c>
      <c r="D51" s="220" t="s">
        <v>12</v>
      </c>
      <c r="E51" s="217" t="s">
        <v>13</v>
      </c>
      <c r="F51" s="217" t="s">
        <v>4</v>
      </c>
      <c r="G51" s="217" t="s">
        <v>15</v>
      </c>
      <c r="H51" s="217" t="s">
        <v>357</v>
      </c>
      <c r="I51" s="217" t="s">
        <v>356</v>
      </c>
      <c r="J51" s="217" t="s">
        <v>14</v>
      </c>
      <c r="K51" s="217"/>
      <c r="L51" s="217"/>
      <c r="M51" s="217"/>
      <c r="N51" s="217" t="s">
        <v>8</v>
      </c>
      <c r="O51" s="217" t="s">
        <v>355</v>
      </c>
      <c r="P51" s="220"/>
      <c r="Q51" s="137"/>
    </row>
    <row r="52" spans="1:17" s="53" customFormat="1" ht="39.6" customHeight="1" x14ac:dyDescent="0.25">
      <c r="A52" s="220"/>
      <c r="B52" s="225"/>
      <c r="C52" s="220"/>
      <c r="D52" s="220"/>
      <c r="E52" s="217"/>
      <c r="F52" s="217"/>
      <c r="G52" s="217"/>
      <c r="H52" s="217"/>
      <c r="I52" s="217"/>
      <c r="J52" s="147" t="s">
        <v>16</v>
      </c>
      <c r="K52" s="147" t="s">
        <v>17</v>
      </c>
      <c r="L52" s="147" t="s">
        <v>18</v>
      </c>
      <c r="M52" s="147" t="s">
        <v>19</v>
      </c>
      <c r="N52" s="217"/>
      <c r="O52" s="217"/>
      <c r="P52" s="220"/>
      <c r="Q52" s="137"/>
    </row>
    <row r="53" spans="1:17" s="53" customFormat="1" ht="88.2" customHeight="1" x14ac:dyDescent="0.25">
      <c r="A53" s="220"/>
      <c r="B53" s="225"/>
      <c r="C53" s="220"/>
      <c r="D53" s="220"/>
      <c r="E53" s="147">
        <f>F53+G53+H53+I53+N53</f>
        <v>4</v>
      </c>
      <c r="F53" s="147">
        <v>0</v>
      </c>
      <c r="G53" s="147">
        <v>0</v>
      </c>
      <c r="H53" s="147">
        <v>1</v>
      </c>
      <c r="I53" s="147">
        <v>2</v>
      </c>
      <c r="J53" s="147">
        <v>0</v>
      </c>
      <c r="K53" s="147">
        <v>0</v>
      </c>
      <c r="L53" s="147">
        <v>2</v>
      </c>
      <c r="M53" s="147">
        <v>2</v>
      </c>
      <c r="N53" s="147">
        <v>1</v>
      </c>
      <c r="O53" s="147">
        <v>0</v>
      </c>
      <c r="P53" s="220"/>
      <c r="Q53" s="137"/>
    </row>
    <row r="54" spans="1:17" s="53" customFormat="1" x14ac:dyDescent="0.25">
      <c r="A54" s="223"/>
      <c r="B54" s="223" t="s">
        <v>21</v>
      </c>
      <c r="C54" s="224" t="s">
        <v>391</v>
      </c>
      <c r="D54" s="88" t="s">
        <v>9</v>
      </c>
      <c r="E54" s="94">
        <f>F54+G54+H54+I54+N54+O54</f>
        <v>407739.14</v>
      </c>
      <c r="F54" s="94">
        <f>F55+F57+F56</f>
        <v>53536.39</v>
      </c>
      <c r="G54" s="94">
        <f>G55+G57+G56</f>
        <v>65391.460000000006</v>
      </c>
      <c r="H54" s="94">
        <f t="shared" ref="H54:N54" si="22">H55+H57+H56</f>
        <v>73151.02</v>
      </c>
      <c r="I54" s="216">
        <f t="shared" si="22"/>
        <v>78668.63</v>
      </c>
      <c r="J54" s="216"/>
      <c r="K54" s="216"/>
      <c r="L54" s="216"/>
      <c r="M54" s="216"/>
      <c r="N54" s="94">
        <f t="shared" si="22"/>
        <v>73823.009999999995</v>
      </c>
      <c r="O54" s="94">
        <f t="shared" ref="O54" si="23">O55+O57+O56</f>
        <v>63168.63</v>
      </c>
      <c r="P54" s="223"/>
      <c r="Q54" s="137"/>
    </row>
    <row r="55" spans="1:17" s="53" customFormat="1" ht="52.8" x14ac:dyDescent="0.25">
      <c r="A55" s="223"/>
      <c r="B55" s="223"/>
      <c r="C55" s="224"/>
      <c r="D55" s="88" t="s">
        <v>30</v>
      </c>
      <c r="E55" s="94">
        <f t="shared" ref="E55:E57" si="24">F55+G55+H55+I55+N55+O55</f>
        <v>386815.76</v>
      </c>
      <c r="F55" s="94">
        <f>F8+F23</f>
        <v>49199.1</v>
      </c>
      <c r="G55" s="94">
        <f>G8+G23</f>
        <v>60619.880000000005</v>
      </c>
      <c r="H55" s="94">
        <f>H8+H23</f>
        <v>67336.509999999995</v>
      </c>
      <c r="I55" s="216">
        <f>I8+I23</f>
        <v>76668.63</v>
      </c>
      <c r="J55" s="216"/>
      <c r="K55" s="216"/>
      <c r="L55" s="216"/>
      <c r="M55" s="216"/>
      <c r="N55" s="94">
        <f>N8+N23</f>
        <v>71823.009999999995</v>
      </c>
      <c r="O55" s="94">
        <f>O8+O23</f>
        <v>61168.63</v>
      </c>
      <c r="P55" s="223"/>
      <c r="Q55" s="137"/>
    </row>
    <row r="56" spans="1:17" s="53" customFormat="1" ht="52.8" x14ac:dyDescent="0.25">
      <c r="A56" s="223"/>
      <c r="B56" s="223"/>
      <c r="C56" s="224"/>
      <c r="D56" s="88" t="s">
        <v>29</v>
      </c>
      <c r="E56" s="94">
        <f t="shared" si="24"/>
        <v>9076.8000000000011</v>
      </c>
      <c r="F56" s="94">
        <f>F9</f>
        <v>2504.69</v>
      </c>
      <c r="G56" s="94">
        <f>G9</f>
        <v>3198.09</v>
      </c>
      <c r="H56" s="94">
        <f t="shared" ref="H56:N56" si="25">H9</f>
        <v>3374.02</v>
      </c>
      <c r="I56" s="216">
        <f t="shared" si="25"/>
        <v>0</v>
      </c>
      <c r="J56" s="216"/>
      <c r="K56" s="216"/>
      <c r="L56" s="216"/>
      <c r="M56" s="216"/>
      <c r="N56" s="94">
        <f t="shared" si="25"/>
        <v>0</v>
      </c>
      <c r="O56" s="94">
        <f t="shared" ref="O56" si="26">O9</f>
        <v>0</v>
      </c>
      <c r="P56" s="223"/>
      <c r="Q56" s="137"/>
    </row>
    <row r="57" spans="1:17" s="53" customFormat="1" ht="26.4" x14ac:dyDescent="0.25">
      <c r="A57" s="223"/>
      <c r="B57" s="223"/>
      <c r="C57" s="224"/>
      <c r="D57" s="88" t="s">
        <v>10</v>
      </c>
      <c r="E57" s="94">
        <f t="shared" si="24"/>
        <v>11846.58</v>
      </c>
      <c r="F57" s="94">
        <f>F10+F24</f>
        <v>1832.6000000000001</v>
      </c>
      <c r="G57" s="94">
        <f>G10+G24</f>
        <v>1573.49</v>
      </c>
      <c r="H57" s="94">
        <f>H10+H24</f>
        <v>2440.4899999999998</v>
      </c>
      <c r="I57" s="216">
        <f>I10+I24</f>
        <v>2000</v>
      </c>
      <c r="J57" s="216"/>
      <c r="K57" s="216"/>
      <c r="L57" s="216"/>
      <c r="M57" s="216"/>
      <c r="N57" s="94">
        <f>N10+N24</f>
        <v>2000</v>
      </c>
      <c r="O57" s="94">
        <f>O10+O24</f>
        <v>2000</v>
      </c>
      <c r="P57" s="223"/>
      <c r="Q57" s="137"/>
    </row>
  </sheetData>
  <mergeCells count="169">
    <mergeCell ref="N51:N52"/>
    <mergeCell ref="N34:N35"/>
    <mergeCell ref="I45:I46"/>
    <mergeCell ref="N45:N46"/>
    <mergeCell ref="P51:P53"/>
    <mergeCell ref="A51:A53"/>
    <mergeCell ref="B51:B53"/>
    <mergeCell ref="C51:C53"/>
    <mergeCell ref="D51:D53"/>
    <mergeCell ref="E51:E52"/>
    <mergeCell ref="F51:F52"/>
    <mergeCell ref="G51:G52"/>
    <mergeCell ref="H51:H52"/>
    <mergeCell ref="I51:I52"/>
    <mergeCell ref="I39:M39"/>
    <mergeCell ref="J40:M40"/>
    <mergeCell ref="A40:A42"/>
    <mergeCell ref="C43:C44"/>
    <mergeCell ref="A37:A39"/>
    <mergeCell ref="B37:B39"/>
    <mergeCell ref="G40:G41"/>
    <mergeCell ref="B45:B47"/>
    <mergeCell ref="A45:A47"/>
    <mergeCell ref="C45:C47"/>
    <mergeCell ref="P28:P30"/>
    <mergeCell ref="P34:P36"/>
    <mergeCell ref="P40:P42"/>
    <mergeCell ref="G34:G35"/>
    <mergeCell ref="A48:A50"/>
    <mergeCell ref="B48:B50"/>
    <mergeCell ref="C48:C50"/>
    <mergeCell ref="P48:P50"/>
    <mergeCell ref="P54:P57"/>
    <mergeCell ref="E40:E41"/>
    <mergeCell ref="A54:A57"/>
    <mergeCell ref="B54:B57"/>
    <mergeCell ref="C54:C57"/>
    <mergeCell ref="B34:B36"/>
    <mergeCell ref="A28:A30"/>
    <mergeCell ref="F28:F29"/>
    <mergeCell ref="I40:I41"/>
    <mergeCell ref="J28:M28"/>
    <mergeCell ref="I31:M31"/>
    <mergeCell ref="I32:M32"/>
    <mergeCell ref="I33:M33"/>
    <mergeCell ref="J34:M34"/>
    <mergeCell ref="B43:B44"/>
    <mergeCell ref="A43:A44"/>
    <mergeCell ref="P22:P24"/>
    <mergeCell ref="C37:C39"/>
    <mergeCell ref="N40:N41"/>
    <mergeCell ref="A14:A16"/>
    <mergeCell ref="C22:C24"/>
    <mergeCell ref="B17:B18"/>
    <mergeCell ref="A19:A21"/>
    <mergeCell ref="B19:B21"/>
    <mergeCell ref="C19:C21"/>
    <mergeCell ref="D19:D21"/>
    <mergeCell ref="A17:A18"/>
    <mergeCell ref="A22:A24"/>
    <mergeCell ref="B22:B24"/>
    <mergeCell ref="H28:H29"/>
    <mergeCell ref="B40:B42"/>
    <mergeCell ref="C40:C42"/>
    <mergeCell ref="D40:D42"/>
    <mergeCell ref="P19:P20"/>
    <mergeCell ref="F40:F41"/>
    <mergeCell ref="A31:A33"/>
    <mergeCell ref="A34:A36"/>
    <mergeCell ref="B28:B30"/>
    <mergeCell ref="C28:C30"/>
    <mergeCell ref="B31:B33"/>
    <mergeCell ref="P11:P13"/>
    <mergeCell ref="H14:H15"/>
    <mergeCell ref="I14:I15"/>
    <mergeCell ref="N14:N15"/>
    <mergeCell ref="P14:P15"/>
    <mergeCell ref="C25:C27"/>
    <mergeCell ref="C14:C16"/>
    <mergeCell ref="D14:D16"/>
    <mergeCell ref="E14:E15"/>
    <mergeCell ref="P17:P18"/>
    <mergeCell ref="I19:I20"/>
    <mergeCell ref="N19:N20"/>
    <mergeCell ref="C17:C18"/>
    <mergeCell ref="E19:E20"/>
    <mergeCell ref="G19:G20"/>
    <mergeCell ref="H19:H20"/>
    <mergeCell ref="F19:F20"/>
    <mergeCell ref="P25:P27"/>
    <mergeCell ref="I27:M27"/>
    <mergeCell ref="I11:M11"/>
    <mergeCell ref="I12:M12"/>
    <mergeCell ref="I13:M13"/>
    <mergeCell ref="F14:F15"/>
    <mergeCell ref="G14:G15"/>
    <mergeCell ref="B4:B6"/>
    <mergeCell ref="E4:E6"/>
    <mergeCell ref="A7:A10"/>
    <mergeCell ref="C7:C10"/>
    <mergeCell ref="A4:A6"/>
    <mergeCell ref="B7:B10"/>
    <mergeCell ref="C4:C6"/>
    <mergeCell ref="D4:D6"/>
    <mergeCell ref="P4:P5"/>
    <mergeCell ref="P7:P10"/>
    <mergeCell ref="F4:O5"/>
    <mergeCell ref="I6:M6"/>
    <mergeCell ref="I7:M7"/>
    <mergeCell ref="I8:M8"/>
    <mergeCell ref="I9:M9"/>
    <mergeCell ref="I10:M10"/>
    <mergeCell ref="A11:A13"/>
    <mergeCell ref="B11:B13"/>
    <mergeCell ref="C11:C13"/>
    <mergeCell ref="B14:B16"/>
    <mergeCell ref="B25:B27"/>
    <mergeCell ref="A25:A27"/>
    <mergeCell ref="H45:H46"/>
    <mergeCell ref="P43:P44"/>
    <mergeCell ref="I37:M37"/>
    <mergeCell ref="I38:M38"/>
    <mergeCell ref="P45:P47"/>
    <mergeCell ref="D28:D30"/>
    <mergeCell ref="E28:E29"/>
    <mergeCell ref="C31:C33"/>
    <mergeCell ref="C34:C36"/>
    <mergeCell ref="D34:D36"/>
    <mergeCell ref="E34:E35"/>
    <mergeCell ref="F34:F35"/>
    <mergeCell ref="P37:P39"/>
    <mergeCell ref="G28:G29"/>
    <mergeCell ref="I28:I29"/>
    <mergeCell ref="N28:N29"/>
    <mergeCell ref="I34:I35"/>
    <mergeCell ref="P31:P33"/>
    <mergeCell ref="D45:D47"/>
    <mergeCell ref="E45:E46"/>
    <mergeCell ref="F45:F46"/>
    <mergeCell ref="G45:G46"/>
    <mergeCell ref="I22:M22"/>
    <mergeCell ref="I23:M23"/>
    <mergeCell ref="I24:M24"/>
    <mergeCell ref="I25:M25"/>
    <mergeCell ref="I26:M26"/>
    <mergeCell ref="I56:M56"/>
    <mergeCell ref="I57:M57"/>
    <mergeCell ref="H34:H35"/>
    <mergeCell ref="H40:H41"/>
    <mergeCell ref="O14:O15"/>
    <mergeCell ref="O19:O20"/>
    <mergeCell ref="O28:O29"/>
    <mergeCell ref="O34:O35"/>
    <mergeCell ref="O40:O41"/>
    <mergeCell ref="O45:O46"/>
    <mergeCell ref="O51:O52"/>
    <mergeCell ref="I43:M43"/>
    <mergeCell ref="I44:M44"/>
    <mergeCell ref="J45:M45"/>
    <mergeCell ref="I48:M48"/>
    <mergeCell ref="I49:M49"/>
    <mergeCell ref="I50:M50"/>
    <mergeCell ref="J51:M51"/>
    <mergeCell ref="I54:M54"/>
    <mergeCell ref="I55:M55"/>
    <mergeCell ref="J14:M14"/>
    <mergeCell ref="I17:M17"/>
    <mergeCell ref="I18:M18"/>
    <mergeCell ref="J19:M19"/>
  </mergeCells>
  <pageMargins left="1.1811023622047245" right="0.39370078740157483" top="0.78740157480314965" bottom="0.78740157480314965" header="0.31496062992125984" footer="0.31496062992125984"/>
  <pageSetup paperSize="9" scale="77" fitToHeight="6" orientation="landscape" r:id="rId1"/>
  <headerFooter>
    <oddHeader>&amp;C&amp;P</oddHeader>
  </headerFooter>
  <rowBreaks count="3" manualBreakCount="3">
    <brk id="13" max="16383" man="1"/>
    <brk id="21" max="16383" man="1"/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view="pageBreakPreview" zoomScale="60" zoomScaleNormal="100" workbookViewId="0">
      <selection activeCell="A5" sqref="A5:B5"/>
    </sheetView>
  </sheetViews>
  <sheetFormatPr defaultColWidth="8.88671875" defaultRowHeight="18" x14ac:dyDescent="0.35"/>
  <cols>
    <col min="1" max="1" width="19.5546875" style="56" customWidth="1"/>
    <col min="2" max="2" width="20" style="56" customWidth="1"/>
    <col min="3" max="3" width="26.6640625" style="56" customWidth="1"/>
    <col min="4" max="4" width="17.44140625" style="56" customWidth="1"/>
    <col min="5" max="5" width="16.33203125" style="56" customWidth="1"/>
    <col min="6" max="6" width="17" style="56" customWidth="1"/>
    <col min="7" max="7" width="15.6640625" style="56" customWidth="1"/>
    <col min="8" max="8" width="17.33203125" style="56" customWidth="1"/>
    <col min="9" max="9" width="16.6640625" style="56" customWidth="1"/>
    <col min="10" max="10" width="18.6640625" style="56" customWidth="1"/>
    <col min="11" max="16384" width="8.88671875" style="56"/>
  </cols>
  <sheetData>
    <row r="1" spans="1:10" x14ac:dyDescent="0.35">
      <c r="F1" s="57"/>
    </row>
    <row r="2" spans="1:10" x14ac:dyDescent="0.35">
      <c r="F2" s="57"/>
    </row>
    <row r="3" spans="1:10" x14ac:dyDescent="0.35">
      <c r="A3" s="230" t="s">
        <v>95</v>
      </c>
      <c r="B3" s="230"/>
      <c r="C3" s="230"/>
      <c r="D3" s="230"/>
      <c r="E3" s="230"/>
      <c r="F3" s="230"/>
    </row>
    <row r="4" spans="1:10" x14ac:dyDescent="0.35">
      <c r="A4" s="58"/>
    </row>
    <row r="5" spans="1:10" ht="37.799999999999997" customHeight="1" x14ac:dyDescent="0.35">
      <c r="A5" s="231" t="s">
        <v>87</v>
      </c>
      <c r="B5" s="231"/>
      <c r="C5" s="233" t="s">
        <v>54</v>
      </c>
      <c r="D5" s="233"/>
      <c r="E5" s="233"/>
      <c r="F5" s="233"/>
      <c r="G5" s="233"/>
      <c r="H5" s="233"/>
      <c r="I5" s="233"/>
      <c r="J5" s="233"/>
    </row>
    <row r="6" spans="1:10" ht="18" customHeight="1" x14ac:dyDescent="0.35">
      <c r="A6" s="232" t="s">
        <v>88</v>
      </c>
      <c r="B6" s="232" t="s">
        <v>89</v>
      </c>
      <c r="C6" s="233" t="s">
        <v>23</v>
      </c>
      <c r="D6" s="233" t="s">
        <v>90</v>
      </c>
      <c r="E6" s="233"/>
      <c r="F6" s="233"/>
      <c r="G6" s="233"/>
      <c r="H6" s="233"/>
      <c r="I6" s="233"/>
      <c r="J6" s="233"/>
    </row>
    <row r="7" spans="1:10" x14ac:dyDescent="0.35">
      <c r="A7" s="232"/>
      <c r="B7" s="232"/>
      <c r="C7" s="233"/>
      <c r="D7" s="59" t="s">
        <v>91</v>
      </c>
      <c r="E7" s="59">
        <v>2023</v>
      </c>
      <c r="F7" s="59">
        <v>2024</v>
      </c>
      <c r="G7" s="59">
        <v>2025</v>
      </c>
      <c r="H7" s="59">
        <v>2026</v>
      </c>
      <c r="I7" s="59">
        <v>2027</v>
      </c>
      <c r="J7" s="59">
        <v>2028</v>
      </c>
    </row>
    <row r="8" spans="1:10" ht="54" x14ac:dyDescent="0.35">
      <c r="A8" s="232"/>
      <c r="B8" s="232"/>
      <c r="C8" s="155" t="s">
        <v>93</v>
      </c>
      <c r="D8" s="60">
        <f>SUM(E8:J8)</f>
        <v>777738.85000000009</v>
      </c>
      <c r="E8" s="60">
        <f>пп3!F84</f>
        <v>95939.73</v>
      </c>
      <c r="F8" s="60">
        <f>пп3!G84</f>
        <v>124754.34999999999</v>
      </c>
      <c r="G8" s="60">
        <f>пп3!H84</f>
        <v>129776.72</v>
      </c>
      <c r="H8" s="60">
        <f>пп3!I84</f>
        <v>143998.73000000001</v>
      </c>
      <c r="I8" s="79">
        <f>пп3!N84</f>
        <v>146005.63</v>
      </c>
      <c r="J8" s="79">
        <f>пп3!O84</f>
        <v>137263.69</v>
      </c>
    </row>
    <row r="9" spans="1:10" ht="36" x14ac:dyDescent="0.35">
      <c r="A9" s="232"/>
      <c r="B9" s="232"/>
      <c r="C9" s="155" t="s">
        <v>29</v>
      </c>
      <c r="D9" s="60">
        <f t="shared" ref="D9:D12" si="0">SUM(E9:J9)</f>
        <v>24766.579999999998</v>
      </c>
      <c r="E9" s="60">
        <f>пп3!F85</f>
        <v>6188.4000000000005</v>
      </c>
      <c r="F9" s="60">
        <f>пп3!G85</f>
        <v>6797.0999999999995</v>
      </c>
      <c r="G9" s="60">
        <f>пп3!H85</f>
        <v>10265.119999999999</v>
      </c>
      <c r="H9" s="77">
        <f>пп3!I85</f>
        <v>470.28</v>
      </c>
      <c r="I9" s="79">
        <f>пп3!N85</f>
        <v>500.31</v>
      </c>
      <c r="J9" s="79">
        <f>пп3!O85</f>
        <v>545.37</v>
      </c>
    </row>
    <row r="10" spans="1:10" ht="54" x14ac:dyDescent="0.35">
      <c r="A10" s="232"/>
      <c r="B10" s="232"/>
      <c r="C10" s="15" t="s">
        <v>180</v>
      </c>
      <c r="D10" s="60">
        <f t="shared" si="0"/>
        <v>19039.45</v>
      </c>
      <c r="E10" s="60">
        <f>пп3!F86</f>
        <v>5440.51</v>
      </c>
      <c r="F10" s="60">
        <f>пп3!G86</f>
        <v>500.54</v>
      </c>
      <c r="G10" s="60">
        <f>пп3!H86</f>
        <v>11605</v>
      </c>
      <c r="H10" s="77">
        <f>пп3!I86</f>
        <v>509.47</v>
      </c>
      <c r="I10" s="79">
        <f>пп3!N86</f>
        <v>500.31</v>
      </c>
      <c r="J10" s="79">
        <f>пп3!O86</f>
        <v>483.62</v>
      </c>
    </row>
    <row r="11" spans="1:10" ht="36" x14ac:dyDescent="0.35">
      <c r="A11" s="232"/>
      <c r="B11" s="232"/>
      <c r="C11" s="155" t="s">
        <v>73</v>
      </c>
      <c r="D11" s="60">
        <f t="shared" si="0"/>
        <v>4468.26</v>
      </c>
      <c r="E11" s="60">
        <f>пп3!F87</f>
        <v>631.29</v>
      </c>
      <c r="F11" s="60">
        <f>пп3!G87</f>
        <v>796.41</v>
      </c>
      <c r="G11" s="60">
        <f>пп3!H87</f>
        <v>940.56</v>
      </c>
      <c r="H11" s="60">
        <f>пп3!I87</f>
        <v>700</v>
      </c>
      <c r="I11" s="79">
        <f>пп3!N87</f>
        <v>700</v>
      </c>
      <c r="J11" s="79">
        <f>пп3!O87</f>
        <v>700</v>
      </c>
    </row>
    <row r="12" spans="1:10" x14ac:dyDescent="0.35">
      <c r="A12" s="232"/>
      <c r="B12" s="232"/>
      <c r="C12" s="155" t="s">
        <v>92</v>
      </c>
      <c r="D12" s="60">
        <f t="shared" si="0"/>
        <v>826013.1399999999</v>
      </c>
      <c r="E12" s="60">
        <f t="shared" ref="E12:J12" si="1">E8+E11+E9+E10</f>
        <v>108199.92999999998</v>
      </c>
      <c r="F12" s="60">
        <f t="shared" si="1"/>
        <v>132848.4</v>
      </c>
      <c r="G12" s="60">
        <f t="shared" si="1"/>
        <v>152587.4</v>
      </c>
      <c r="H12" s="60">
        <f t="shared" si="1"/>
        <v>145678.48000000001</v>
      </c>
      <c r="I12" s="79">
        <f t="shared" si="1"/>
        <v>147706.25</v>
      </c>
      <c r="J12" s="79">
        <f t="shared" si="1"/>
        <v>138992.68</v>
      </c>
    </row>
    <row r="13" spans="1:10" x14ac:dyDescent="0.35">
      <c r="A13" s="61"/>
    </row>
  </sheetData>
  <mergeCells count="7">
    <mergeCell ref="A3:F3"/>
    <mergeCell ref="A5:B5"/>
    <mergeCell ref="A6:A12"/>
    <mergeCell ref="B6:B12"/>
    <mergeCell ref="C6:C7"/>
    <mergeCell ref="C5:J5"/>
    <mergeCell ref="D6:J6"/>
  </mergeCells>
  <pageMargins left="1.1811023622047245" right="0.39370078740157483" top="0.78740157480314965" bottom="0.78740157480314965" header="0.31496062992125984" footer="0.31496062992125984"/>
  <pageSetup paperSize="9" scale="71" fitToHeight="13" orientation="landscape" r:id="rId1"/>
  <headerFooter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topLeftCell="A22" zoomScale="80" zoomScaleNormal="80" workbookViewId="0">
      <selection activeCell="K33" sqref="K33"/>
    </sheetView>
  </sheetViews>
  <sheetFormatPr defaultColWidth="8.88671875" defaultRowHeight="13.8" x14ac:dyDescent="0.25"/>
  <cols>
    <col min="1" max="1" width="8.88671875" style="68"/>
    <col min="2" max="2" width="28" style="68" customWidth="1"/>
    <col min="3" max="3" width="14.33203125" style="68" customWidth="1"/>
    <col min="4" max="4" width="14.109375" style="52" customWidth="1"/>
    <col min="5" max="5" width="12.6640625" style="52" customWidth="1"/>
    <col min="6" max="6" width="11.33203125" style="65" customWidth="1"/>
    <col min="7" max="7" width="10.88671875" style="52" customWidth="1"/>
    <col min="8" max="8" width="11.6640625" style="52" customWidth="1"/>
    <col min="9" max="15" width="10.6640625" style="52" customWidth="1"/>
    <col min="16" max="16" width="17.88671875" style="52" customWidth="1"/>
    <col min="17" max="17" width="8.88671875" style="138"/>
    <col min="18" max="16384" width="8.88671875" style="52"/>
  </cols>
  <sheetData>
    <row r="1" spans="1:17" ht="15.6" x14ac:dyDescent="0.25">
      <c r="A1" s="66" t="s">
        <v>140</v>
      </c>
    </row>
    <row r="2" spans="1:17" ht="18" x14ac:dyDescent="0.25">
      <c r="A2" s="67"/>
    </row>
    <row r="4" spans="1:17" ht="13.95" customHeight="1" x14ac:dyDescent="0.25">
      <c r="A4" s="217" t="s">
        <v>0</v>
      </c>
      <c r="B4" s="217" t="s">
        <v>1</v>
      </c>
      <c r="C4" s="217" t="s">
        <v>22</v>
      </c>
      <c r="D4" s="217" t="s">
        <v>23</v>
      </c>
      <c r="E4" s="217" t="s">
        <v>2</v>
      </c>
      <c r="F4" s="217" t="s">
        <v>3</v>
      </c>
      <c r="G4" s="217"/>
      <c r="H4" s="217"/>
      <c r="I4" s="217"/>
      <c r="J4" s="217"/>
      <c r="K4" s="217"/>
      <c r="L4" s="217"/>
      <c r="M4" s="217"/>
      <c r="N4" s="217"/>
      <c r="O4" s="217"/>
      <c r="P4" s="217" t="s">
        <v>24</v>
      </c>
    </row>
    <row r="5" spans="1:17" ht="30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7" ht="39" customHeight="1" x14ac:dyDescent="0.25">
      <c r="A6" s="217"/>
      <c r="B6" s="217"/>
      <c r="C6" s="217"/>
      <c r="D6" s="217"/>
      <c r="E6" s="217"/>
      <c r="F6" s="87" t="s">
        <v>4</v>
      </c>
      <c r="G6" s="147" t="s">
        <v>5</v>
      </c>
      <c r="H6" s="147" t="s">
        <v>6</v>
      </c>
      <c r="I6" s="217" t="s">
        <v>7</v>
      </c>
      <c r="J6" s="217"/>
      <c r="K6" s="217"/>
      <c r="L6" s="217"/>
      <c r="M6" s="217"/>
      <c r="N6" s="147" t="s">
        <v>8</v>
      </c>
      <c r="O6" s="147" t="s">
        <v>355</v>
      </c>
      <c r="P6" s="217"/>
    </row>
    <row r="7" spans="1:17" ht="13.95" customHeight="1" x14ac:dyDescent="0.25">
      <c r="A7" s="237">
        <v>1</v>
      </c>
      <c r="B7" s="226" t="s">
        <v>33</v>
      </c>
      <c r="C7" s="224" t="s">
        <v>391</v>
      </c>
      <c r="D7" s="151" t="s">
        <v>9</v>
      </c>
      <c r="E7" s="64">
        <f>F7+G7+H7+I7+N7+O7</f>
        <v>792034.6399999999</v>
      </c>
      <c r="F7" s="64">
        <f>F10+F9+F8+F11</f>
        <v>103199.93</v>
      </c>
      <c r="G7" s="62">
        <f>G10+G9+G8+G11</f>
        <v>127368.79</v>
      </c>
      <c r="H7" s="62">
        <f>H10+H9+H8+H11</f>
        <v>134989.07</v>
      </c>
      <c r="I7" s="234">
        <f>I10+I9+I8+I11</f>
        <v>143728.48000000001</v>
      </c>
      <c r="J7" s="234"/>
      <c r="K7" s="234"/>
      <c r="L7" s="234"/>
      <c r="M7" s="234"/>
      <c r="N7" s="62">
        <f>N10+N9+N8+N11</f>
        <v>143755.69</v>
      </c>
      <c r="O7" s="62">
        <f>O10+O9+O8+O11</f>
        <v>138992.68</v>
      </c>
      <c r="P7" s="63"/>
      <c r="Q7" s="139"/>
    </row>
    <row r="8" spans="1:17" ht="66" x14ac:dyDescent="0.25">
      <c r="A8" s="237"/>
      <c r="B8" s="226"/>
      <c r="C8" s="224"/>
      <c r="D8" s="88" t="s">
        <v>30</v>
      </c>
      <c r="E8" s="64">
        <f t="shared" ref="E8:E14" si="0">F8+G8+H8+I8+N8+O8</f>
        <v>763760.34999999986</v>
      </c>
      <c r="F8" s="64">
        <f>F13+F19+F28</f>
        <v>95939.73</v>
      </c>
      <c r="G8" s="64">
        <f>G13+G19+G28</f>
        <v>119274.73999999999</v>
      </c>
      <c r="H8" s="64">
        <f>H13+H19+H28</f>
        <v>127178.39</v>
      </c>
      <c r="I8" s="235">
        <f>I13+I19+I28</f>
        <v>142048.73000000001</v>
      </c>
      <c r="J8" s="235"/>
      <c r="K8" s="235"/>
      <c r="L8" s="235"/>
      <c r="M8" s="235"/>
      <c r="N8" s="64">
        <f>N13+N19+N28</f>
        <v>142055.07</v>
      </c>
      <c r="O8" s="64">
        <f>O13+O19+O28</f>
        <v>137263.69</v>
      </c>
      <c r="P8" s="236"/>
      <c r="Q8" s="139"/>
    </row>
    <row r="9" spans="1:17" ht="47.4" customHeight="1" x14ac:dyDescent="0.25">
      <c r="A9" s="237"/>
      <c r="B9" s="226"/>
      <c r="C9" s="224"/>
      <c r="D9" s="88" t="s">
        <v>181</v>
      </c>
      <c r="E9" s="64">
        <f t="shared" si="0"/>
        <v>2939.45</v>
      </c>
      <c r="F9" s="64">
        <f>F29</f>
        <v>440.51</v>
      </c>
      <c r="G9" s="64">
        <f>G29</f>
        <v>500.54</v>
      </c>
      <c r="H9" s="64">
        <f t="shared" ref="H9:N9" si="1">H29</f>
        <v>505</v>
      </c>
      <c r="I9" s="235">
        <f t="shared" si="1"/>
        <v>509.47</v>
      </c>
      <c r="J9" s="235"/>
      <c r="K9" s="235"/>
      <c r="L9" s="235"/>
      <c r="M9" s="235"/>
      <c r="N9" s="64">
        <f t="shared" si="1"/>
        <v>500.31</v>
      </c>
      <c r="O9" s="64">
        <f t="shared" ref="O9" si="2">O29</f>
        <v>483.62</v>
      </c>
      <c r="P9" s="236"/>
      <c r="Q9" s="139"/>
    </row>
    <row r="10" spans="1:17" ht="54.6" customHeight="1" x14ac:dyDescent="0.25">
      <c r="A10" s="237"/>
      <c r="B10" s="226"/>
      <c r="C10" s="224"/>
      <c r="D10" s="88" t="s">
        <v>29</v>
      </c>
      <c r="E10" s="64">
        <f t="shared" si="0"/>
        <v>20866.579999999998</v>
      </c>
      <c r="F10" s="64">
        <f>F30+F35</f>
        <v>6188.4000000000005</v>
      </c>
      <c r="G10" s="64">
        <f>G30+G35</f>
        <v>6797.0999999999995</v>
      </c>
      <c r="H10" s="64">
        <f>H30+H35</f>
        <v>6365.12</v>
      </c>
      <c r="I10" s="235">
        <f>I30+I35</f>
        <v>470.28</v>
      </c>
      <c r="J10" s="235"/>
      <c r="K10" s="235"/>
      <c r="L10" s="235"/>
      <c r="M10" s="235"/>
      <c r="N10" s="64">
        <f>N30+N35</f>
        <v>500.31</v>
      </c>
      <c r="O10" s="64">
        <f>O30+O35</f>
        <v>545.37</v>
      </c>
      <c r="P10" s="236"/>
      <c r="Q10" s="139"/>
    </row>
    <row r="11" spans="1:17" ht="26.4" x14ac:dyDescent="0.25">
      <c r="A11" s="237"/>
      <c r="B11" s="226"/>
      <c r="C11" s="224"/>
      <c r="D11" s="88" t="s">
        <v>10</v>
      </c>
      <c r="E11" s="64">
        <f t="shared" si="0"/>
        <v>4468.26</v>
      </c>
      <c r="F11" s="64">
        <f>F14</f>
        <v>631.29</v>
      </c>
      <c r="G11" s="64">
        <f>G14</f>
        <v>796.41</v>
      </c>
      <c r="H11" s="64">
        <f>H14</f>
        <v>940.56</v>
      </c>
      <c r="I11" s="235">
        <f t="shared" ref="I11:N11" si="3">I14</f>
        <v>700</v>
      </c>
      <c r="J11" s="235"/>
      <c r="K11" s="235"/>
      <c r="L11" s="235"/>
      <c r="M11" s="235"/>
      <c r="N11" s="64">
        <f t="shared" si="3"/>
        <v>700</v>
      </c>
      <c r="O11" s="64">
        <f t="shared" ref="O11" si="4">O14</f>
        <v>700</v>
      </c>
      <c r="P11" s="236"/>
      <c r="Q11" s="139"/>
    </row>
    <row r="12" spans="1:17" ht="13.95" customHeight="1" x14ac:dyDescent="0.25">
      <c r="A12" s="222" t="s">
        <v>25</v>
      </c>
      <c r="B12" s="223" t="s">
        <v>133</v>
      </c>
      <c r="C12" s="224" t="s">
        <v>391</v>
      </c>
      <c r="D12" s="88" t="s">
        <v>9</v>
      </c>
      <c r="E12" s="64">
        <f t="shared" si="0"/>
        <v>750934.78999999992</v>
      </c>
      <c r="F12" s="94">
        <f>F13+F14</f>
        <v>94893.989999999991</v>
      </c>
      <c r="G12" s="94">
        <f>G13+G14</f>
        <v>116779.53</v>
      </c>
      <c r="H12" s="94">
        <f>H13+H14</f>
        <v>124307.97</v>
      </c>
      <c r="I12" s="216">
        <f>I13+I14</f>
        <v>138651.1</v>
      </c>
      <c r="J12" s="216"/>
      <c r="K12" s="216"/>
      <c r="L12" s="216"/>
      <c r="M12" s="216"/>
      <c r="N12" s="94">
        <f>N13+N14</f>
        <v>138651.1</v>
      </c>
      <c r="O12" s="94">
        <f>O13+O14</f>
        <v>137651.1</v>
      </c>
      <c r="P12" s="227" t="s">
        <v>31</v>
      </c>
      <c r="Q12" s="139"/>
    </row>
    <row r="13" spans="1:17" ht="66" x14ac:dyDescent="0.25">
      <c r="A13" s="222"/>
      <c r="B13" s="223"/>
      <c r="C13" s="224"/>
      <c r="D13" s="88" t="s">
        <v>30</v>
      </c>
      <c r="E13" s="64">
        <f t="shared" si="0"/>
        <v>746466.52999999991</v>
      </c>
      <c r="F13" s="94">
        <v>94262.7</v>
      </c>
      <c r="G13" s="94">
        <v>115983.12</v>
      </c>
      <c r="H13" s="94">
        <v>123367.41</v>
      </c>
      <c r="I13" s="216">
        <v>137951.1</v>
      </c>
      <c r="J13" s="216"/>
      <c r="K13" s="216"/>
      <c r="L13" s="216"/>
      <c r="M13" s="216"/>
      <c r="N13" s="94">
        <v>137951.1</v>
      </c>
      <c r="O13" s="94">
        <v>136951.1</v>
      </c>
      <c r="P13" s="227"/>
      <c r="Q13" s="139"/>
    </row>
    <row r="14" spans="1:17" ht="27" customHeight="1" x14ac:dyDescent="0.25">
      <c r="A14" s="222"/>
      <c r="B14" s="223"/>
      <c r="C14" s="224"/>
      <c r="D14" s="88" t="s">
        <v>10</v>
      </c>
      <c r="E14" s="64">
        <f t="shared" si="0"/>
        <v>4468.26</v>
      </c>
      <c r="F14" s="94">
        <v>631.29</v>
      </c>
      <c r="G14" s="94">
        <v>796.41</v>
      </c>
      <c r="H14" s="94">
        <v>940.56</v>
      </c>
      <c r="I14" s="216">
        <v>700</v>
      </c>
      <c r="J14" s="216"/>
      <c r="K14" s="216"/>
      <c r="L14" s="216"/>
      <c r="M14" s="216"/>
      <c r="N14" s="94">
        <v>700</v>
      </c>
      <c r="O14" s="94">
        <v>700</v>
      </c>
      <c r="P14" s="227"/>
      <c r="Q14" s="139"/>
    </row>
    <row r="15" spans="1:17" ht="36.6" customHeight="1" x14ac:dyDescent="0.25">
      <c r="A15" s="228"/>
      <c r="B15" s="225" t="s">
        <v>238</v>
      </c>
      <c r="C15" s="224" t="s">
        <v>12</v>
      </c>
      <c r="D15" s="218" t="s">
        <v>12</v>
      </c>
      <c r="E15" s="217" t="s">
        <v>13</v>
      </c>
      <c r="F15" s="217" t="s">
        <v>4</v>
      </c>
      <c r="G15" s="217" t="s">
        <v>5</v>
      </c>
      <c r="H15" s="217" t="s">
        <v>6</v>
      </c>
      <c r="I15" s="217" t="s">
        <v>358</v>
      </c>
      <c r="J15" s="217" t="s">
        <v>14</v>
      </c>
      <c r="K15" s="217"/>
      <c r="L15" s="217"/>
      <c r="M15" s="217"/>
      <c r="N15" s="217" t="s">
        <v>8</v>
      </c>
      <c r="O15" s="217" t="s">
        <v>355</v>
      </c>
      <c r="P15" s="220"/>
      <c r="Q15" s="139"/>
    </row>
    <row r="16" spans="1:17" ht="46.2" customHeight="1" x14ac:dyDescent="0.25">
      <c r="A16" s="228"/>
      <c r="B16" s="225"/>
      <c r="C16" s="224"/>
      <c r="D16" s="218"/>
      <c r="E16" s="217"/>
      <c r="F16" s="217"/>
      <c r="G16" s="217"/>
      <c r="H16" s="217"/>
      <c r="I16" s="217"/>
      <c r="J16" s="147" t="s">
        <v>16</v>
      </c>
      <c r="K16" s="147" t="s">
        <v>17</v>
      </c>
      <c r="L16" s="147" t="s">
        <v>18</v>
      </c>
      <c r="M16" s="147" t="s">
        <v>19</v>
      </c>
      <c r="N16" s="217"/>
      <c r="O16" s="217"/>
      <c r="P16" s="220"/>
      <c r="Q16" s="139"/>
    </row>
    <row r="17" spans="1:17" ht="59.4" customHeight="1" x14ac:dyDescent="0.25">
      <c r="A17" s="228"/>
      <c r="B17" s="225"/>
      <c r="C17" s="224"/>
      <c r="D17" s="218"/>
      <c r="E17" s="147">
        <v>100</v>
      </c>
      <c r="F17" s="147">
        <v>100</v>
      </c>
      <c r="G17" s="147">
        <v>100</v>
      </c>
      <c r="H17" s="147">
        <v>100</v>
      </c>
      <c r="I17" s="147">
        <v>100</v>
      </c>
      <c r="J17" s="147">
        <v>25</v>
      </c>
      <c r="K17" s="147">
        <v>50</v>
      </c>
      <c r="L17" s="147">
        <v>75</v>
      </c>
      <c r="M17" s="147">
        <v>100</v>
      </c>
      <c r="N17" s="147">
        <v>100</v>
      </c>
      <c r="O17" s="147">
        <v>100</v>
      </c>
      <c r="P17" s="220"/>
      <c r="Q17" s="139"/>
    </row>
    <row r="18" spans="1:17" ht="13.95" customHeight="1" x14ac:dyDescent="0.25">
      <c r="A18" s="222" t="s">
        <v>34</v>
      </c>
      <c r="B18" s="223" t="s">
        <v>392</v>
      </c>
      <c r="C18" s="224" t="s">
        <v>391</v>
      </c>
      <c r="D18" s="88" t="s">
        <v>9</v>
      </c>
      <c r="E18" s="54">
        <f>F18+G18+H18+I18+N18+O18</f>
        <v>15400</v>
      </c>
      <c r="F18" s="94">
        <f>F19+F20</f>
        <v>1300</v>
      </c>
      <c r="G18" s="94">
        <f>G19+G20</f>
        <v>3000</v>
      </c>
      <c r="H18" s="94">
        <f>H19+H20</f>
        <v>3500</v>
      </c>
      <c r="I18" s="216">
        <f>I19+I20</f>
        <v>3800</v>
      </c>
      <c r="J18" s="216"/>
      <c r="K18" s="216"/>
      <c r="L18" s="216"/>
      <c r="M18" s="216"/>
      <c r="N18" s="94">
        <f>N19+N20</f>
        <v>3800</v>
      </c>
      <c r="O18" s="94">
        <f>O19+O20</f>
        <v>0</v>
      </c>
      <c r="P18" s="227" t="s">
        <v>31</v>
      </c>
      <c r="Q18" s="139"/>
    </row>
    <row r="19" spans="1:17" ht="66" x14ac:dyDescent="0.25">
      <c r="A19" s="222"/>
      <c r="B19" s="223"/>
      <c r="C19" s="224"/>
      <c r="D19" s="88" t="s">
        <v>30</v>
      </c>
      <c r="E19" s="54">
        <f t="shared" ref="E19:E20" si="5">F19+G19+H19+I19+N19+O19</f>
        <v>15400</v>
      </c>
      <c r="F19" s="94">
        <v>1300</v>
      </c>
      <c r="G19" s="94">
        <v>3000</v>
      </c>
      <c r="H19" s="94">
        <v>3500</v>
      </c>
      <c r="I19" s="216">
        <v>3800</v>
      </c>
      <c r="J19" s="216"/>
      <c r="K19" s="216"/>
      <c r="L19" s="216"/>
      <c r="M19" s="216"/>
      <c r="N19" s="94">
        <v>3800</v>
      </c>
      <c r="O19" s="94">
        <v>0</v>
      </c>
      <c r="P19" s="227"/>
      <c r="Q19" s="139"/>
    </row>
    <row r="20" spans="1:17" ht="26.4" x14ac:dyDescent="0.25">
      <c r="A20" s="222"/>
      <c r="B20" s="223"/>
      <c r="C20" s="224"/>
      <c r="D20" s="88" t="s">
        <v>10</v>
      </c>
      <c r="E20" s="54">
        <f t="shared" si="5"/>
        <v>0</v>
      </c>
      <c r="F20" s="94">
        <v>0</v>
      </c>
      <c r="G20" s="94">
        <v>0</v>
      </c>
      <c r="H20" s="94">
        <v>0</v>
      </c>
      <c r="I20" s="216">
        <v>0</v>
      </c>
      <c r="J20" s="216"/>
      <c r="K20" s="216"/>
      <c r="L20" s="216"/>
      <c r="M20" s="216"/>
      <c r="N20" s="94">
        <v>0</v>
      </c>
      <c r="O20" s="94">
        <v>0</v>
      </c>
      <c r="P20" s="227"/>
      <c r="Q20" s="139"/>
    </row>
    <row r="21" spans="1:17" ht="42" customHeight="1" x14ac:dyDescent="0.25">
      <c r="A21" s="238"/>
      <c r="B21" s="225" t="s">
        <v>403</v>
      </c>
      <c r="C21" s="220" t="s">
        <v>12</v>
      </c>
      <c r="D21" s="220" t="s">
        <v>12</v>
      </c>
      <c r="E21" s="217" t="s">
        <v>13</v>
      </c>
      <c r="F21" s="217" t="s">
        <v>4</v>
      </c>
      <c r="G21" s="217" t="s">
        <v>5</v>
      </c>
      <c r="H21" s="217" t="s">
        <v>6</v>
      </c>
      <c r="I21" s="217" t="s">
        <v>358</v>
      </c>
      <c r="J21" s="217" t="s">
        <v>14</v>
      </c>
      <c r="K21" s="217"/>
      <c r="L21" s="217"/>
      <c r="M21" s="217"/>
      <c r="N21" s="217" t="s">
        <v>8</v>
      </c>
      <c r="O21" s="217" t="s">
        <v>355</v>
      </c>
      <c r="P21" s="220"/>
      <c r="Q21" s="139"/>
    </row>
    <row r="22" spans="1:17" x14ac:dyDescent="0.25">
      <c r="A22" s="238"/>
      <c r="B22" s="225"/>
      <c r="C22" s="220"/>
      <c r="D22" s="220"/>
      <c r="E22" s="217"/>
      <c r="F22" s="217"/>
      <c r="G22" s="217"/>
      <c r="H22" s="217"/>
      <c r="I22" s="217"/>
      <c r="J22" s="147" t="s">
        <v>16</v>
      </c>
      <c r="K22" s="147" t="s">
        <v>17</v>
      </c>
      <c r="L22" s="147" t="s">
        <v>18</v>
      </c>
      <c r="M22" s="147" t="s">
        <v>19</v>
      </c>
      <c r="N22" s="217"/>
      <c r="O22" s="217"/>
      <c r="P22" s="220"/>
      <c r="Q22" s="139"/>
    </row>
    <row r="23" spans="1:17" x14ac:dyDescent="0.25">
      <c r="A23" s="238"/>
      <c r="B23" s="225"/>
      <c r="C23" s="220"/>
      <c r="D23" s="220"/>
      <c r="E23" s="149">
        <f>F23+G23+H23</f>
        <v>10536</v>
      </c>
      <c r="F23" s="147">
        <v>1900</v>
      </c>
      <c r="G23" s="147">
        <v>4370</v>
      </c>
      <c r="H23" s="147">
        <v>4266</v>
      </c>
      <c r="I23" s="147" t="s">
        <v>114</v>
      </c>
      <c r="J23" s="147" t="s">
        <v>114</v>
      </c>
      <c r="K23" s="147" t="s">
        <v>114</v>
      </c>
      <c r="L23" s="147" t="s">
        <v>114</v>
      </c>
      <c r="M23" s="147" t="s">
        <v>114</v>
      </c>
      <c r="N23" s="147" t="s">
        <v>114</v>
      </c>
      <c r="O23" s="147" t="s">
        <v>114</v>
      </c>
      <c r="P23" s="220"/>
      <c r="Q23" s="139"/>
    </row>
    <row r="24" spans="1:17" ht="42" customHeight="1" x14ac:dyDescent="0.25">
      <c r="A24" s="238"/>
      <c r="B24" s="225" t="s">
        <v>393</v>
      </c>
      <c r="C24" s="220" t="s">
        <v>12</v>
      </c>
      <c r="D24" s="220" t="s">
        <v>12</v>
      </c>
      <c r="E24" s="217" t="s">
        <v>13</v>
      </c>
      <c r="F24" s="217" t="s">
        <v>4</v>
      </c>
      <c r="G24" s="217" t="s">
        <v>5</v>
      </c>
      <c r="H24" s="217" t="s">
        <v>6</v>
      </c>
      <c r="I24" s="217" t="s">
        <v>358</v>
      </c>
      <c r="J24" s="217" t="s">
        <v>14</v>
      </c>
      <c r="K24" s="217"/>
      <c r="L24" s="217"/>
      <c r="M24" s="217"/>
      <c r="N24" s="217" t="s">
        <v>8</v>
      </c>
      <c r="O24" s="217" t="s">
        <v>355</v>
      </c>
      <c r="P24" s="220"/>
      <c r="Q24" s="139"/>
    </row>
    <row r="25" spans="1:17" x14ac:dyDescent="0.25">
      <c r="A25" s="238"/>
      <c r="B25" s="225"/>
      <c r="C25" s="220"/>
      <c r="D25" s="220"/>
      <c r="E25" s="217"/>
      <c r="F25" s="217"/>
      <c r="G25" s="217"/>
      <c r="H25" s="217"/>
      <c r="I25" s="217"/>
      <c r="J25" s="147" t="s">
        <v>16</v>
      </c>
      <c r="K25" s="147" t="s">
        <v>17</v>
      </c>
      <c r="L25" s="147" t="s">
        <v>18</v>
      </c>
      <c r="M25" s="147" t="s">
        <v>19</v>
      </c>
      <c r="N25" s="217"/>
      <c r="O25" s="217"/>
      <c r="P25" s="220"/>
      <c r="Q25" s="139"/>
    </row>
    <row r="26" spans="1:17" x14ac:dyDescent="0.25">
      <c r="A26" s="238"/>
      <c r="B26" s="225"/>
      <c r="C26" s="220"/>
      <c r="D26" s="220"/>
      <c r="E26" s="149">
        <f>I26+N26+O26</f>
        <v>2</v>
      </c>
      <c r="F26" s="147" t="s">
        <v>114</v>
      </c>
      <c r="G26" s="147" t="s">
        <v>114</v>
      </c>
      <c r="H26" s="147" t="s">
        <v>114</v>
      </c>
      <c r="I26" s="147">
        <v>1</v>
      </c>
      <c r="J26" s="147">
        <v>0</v>
      </c>
      <c r="K26" s="147">
        <v>0</v>
      </c>
      <c r="L26" s="147">
        <v>1</v>
      </c>
      <c r="M26" s="147">
        <v>1</v>
      </c>
      <c r="N26" s="147">
        <v>1</v>
      </c>
      <c r="O26" s="147">
        <v>0</v>
      </c>
      <c r="P26" s="220"/>
      <c r="Q26" s="139"/>
    </row>
    <row r="27" spans="1:17" ht="13.95" customHeight="1" x14ac:dyDescent="0.25">
      <c r="A27" s="222" t="s">
        <v>35</v>
      </c>
      <c r="B27" s="226" t="s">
        <v>36</v>
      </c>
      <c r="C27" s="224" t="s">
        <v>391</v>
      </c>
      <c r="D27" s="88" t="s">
        <v>9</v>
      </c>
      <c r="E27" s="94">
        <f>F27+G27+H27+I27+N27+O27</f>
        <v>7501.8</v>
      </c>
      <c r="F27" s="94">
        <f>F30+F29+F28</f>
        <v>1163.6399999999999</v>
      </c>
      <c r="G27" s="94">
        <f>G30+G29+G28</f>
        <v>1185.44</v>
      </c>
      <c r="H27" s="94">
        <f>H30+H29+H28</f>
        <v>1229.17</v>
      </c>
      <c r="I27" s="216">
        <f>I30+I29+I28</f>
        <v>1277.3800000000001</v>
      </c>
      <c r="J27" s="216"/>
      <c r="K27" s="216"/>
      <c r="L27" s="216"/>
      <c r="M27" s="216"/>
      <c r="N27" s="94">
        <f>N30+N29+N28</f>
        <v>1304.5900000000001</v>
      </c>
      <c r="O27" s="94">
        <f>O30+O29+O28</f>
        <v>1341.58</v>
      </c>
      <c r="P27" s="227" t="s">
        <v>31</v>
      </c>
      <c r="Q27" s="139"/>
    </row>
    <row r="28" spans="1:17" ht="66" x14ac:dyDescent="0.25">
      <c r="A28" s="222"/>
      <c r="B28" s="226"/>
      <c r="C28" s="224"/>
      <c r="D28" s="88" t="s">
        <v>30</v>
      </c>
      <c r="E28" s="94">
        <f t="shared" ref="E28:E30" si="6">F28+G28+H28+I28+N28+O28</f>
        <v>1893.82</v>
      </c>
      <c r="F28" s="94">
        <v>377.03</v>
      </c>
      <c r="G28" s="94">
        <v>291.62</v>
      </c>
      <c r="H28" s="94">
        <v>310.98</v>
      </c>
      <c r="I28" s="216">
        <v>297.63</v>
      </c>
      <c r="J28" s="216"/>
      <c r="K28" s="216"/>
      <c r="L28" s="216"/>
      <c r="M28" s="216"/>
      <c r="N28" s="94">
        <v>303.97000000000003</v>
      </c>
      <c r="O28" s="94">
        <v>312.58999999999997</v>
      </c>
      <c r="P28" s="227"/>
      <c r="Q28" s="139"/>
    </row>
    <row r="29" spans="1:17" ht="45" customHeight="1" x14ac:dyDescent="0.25">
      <c r="A29" s="222"/>
      <c r="B29" s="226"/>
      <c r="C29" s="224"/>
      <c r="D29" s="88" t="s">
        <v>181</v>
      </c>
      <c r="E29" s="94">
        <f t="shared" si="6"/>
        <v>2939.45</v>
      </c>
      <c r="F29" s="94">
        <v>440.51</v>
      </c>
      <c r="G29" s="94">
        <v>500.54</v>
      </c>
      <c r="H29" s="94">
        <v>505</v>
      </c>
      <c r="I29" s="216">
        <v>509.47</v>
      </c>
      <c r="J29" s="216"/>
      <c r="K29" s="216"/>
      <c r="L29" s="216"/>
      <c r="M29" s="216"/>
      <c r="N29" s="94">
        <v>500.31</v>
      </c>
      <c r="O29" s="94">
        <v>483.62</v>
      </c>
      <c r="P29" s="227"/>
      <c r="Q29" s="139"/>
    </row>
    <row r="30" spans="1:17" ht="52.8" x14ac:dyDescent="0.25">
      <c r="A30" s="222"/>
      <c r="B30" s="226"/>
      <c r="C30" s="224"/>
      <c r="D30" s="88" t="s">
        <v>29</v>
      </c>
      <c r="E30" s="94">
        <f t="shared" si="6"/>
        <v>2668.5299999999997</v>
      </c>
      <c r="F30" s="94">
        <v>346.1</v>
      </c>
      <c r="G30" s="94">
        <v>393.28</v>
      </c>
      <c r="H30" s="94">
        <v>413.19</v>
      </c>
      <c r="I30" s="216">
        <v>470.28</v>
      </c>
      <c r="J30" s="216"/>
      <c r="K30" s="216"/>
      <c r="L30" s="216"/>
      <c r="M30" s="216"/>
      <c r="N30" s="94">
        <v>500.31</v>
      </c>
      <c r="O30" s="94">
        <v>545.37</v>
      </c>
      <c r="P30" s="227"/>
      <c r="Q30" s="139"/>
    </row>
    <row r="31" spans="1:17" ht="42" customHeight="1" x14ac:dyDescent="0.25">
      <c r="A31" s="228"/>
      <c r="B31" s="229" t="s">
        <v>239</v>
      </c>
      <c r="C31" s="220" t="s">
        <v>12</v>
      </c>
      <c r="D31" s="217" t="s">
        <v>12</v>
      </c>
      <c r="E31" s="217" t="s">
        <v>13</v>
      </c>
      <c r="F31" s="217" t="s">
        <v>4</v>
      </c>
      <c r="G31" s="217" t="s">
        <v>5</v>
      </c>
      <c r="H31" s="217" t="s">
        <v>6</v>
      </c>
      <c r="I31" s="217" t="s">
        <v>358</v>
      </c>
      <c r="J31" s="217" t="s">
        <v>14</v>
      </c>
      <c r="K31" s="217"/>
      <c r="L31" s="217"/>
      <c r="M31" s="217"/>
      <c r="N31" s="217" t="s">
        <v>8</v>
      </c>
      <c r="O31" s="217" t="s">
        <v>355</v>
      </c>
      <c r="P31" s="220"/>
      <c r="Q31" s="139"/>
    </row>
    <row r="32" spans="1:17" x14ac:dyDescent="0.25">
      <c r="A32" s="228"/>
      <c r="B32" s="229"/>
      <c r="C32" s="220"/>
      <c r="D32" s="217"/>
      <c r="E32" s="217"/>
      <c r="F32" s="217"/>
      <c r="G32" s="217"/>
      <c r="H32" s="217"/>
      <c r="I32" s="217"/>
      <c r="J32" s="147" t="s">
        <v>16</v>
      </c>
      <c r="K32" s="147" t="s">
        <v>17</v>
      </c>
      <c r="L32" s="147" t="s">
        <v>18</v>
      </c>
      <c r="M32" s="147" t="s">
        <v>19</v>
      </c>
      <c r="N32" s="217"/>
      <c r="O32" s="217"/>
      <c r="P32" s="220"/>
      <c r="Q32" s="139"/>
    </row>
    <row r="33" spans="1:17" ht="33" customHeight="1" x14ac:dyDescent="0.25">
      <c r="A33" s="228"/>
      <c r="B33" s="229"/>
      <c r="C33" s="220"/>
      <c r="D33" s="217"/>
      <c r="E33" s="147">
        <f>F33+G33+H33+I33+N33+O33</f>
        <v>6</v>
      </c>
      <c r="F33" s="147">
        <v>1</v>
      </c>
      <c r="G33" s="147">
        <v>1</v>
      </c>
      <c r="H33" s="147">
        <v>1</v>
      </c>
      <c r="I33" s="147">
        <v>1</v>
      </c>
      <c r="J33" s="147">
        <v>0</v>
      </c>
      <c r="K33" s="147">
        <v>0</v>
      </c>
      <c r="L33" s="147">
        <v>1</v>
      </c>
      <c r="M33" s="147">
        <v>1</v>
      </c>
      <c r="N33" s="147">
        <v>1</v>
      </c>
      <c r="O33" s="147">
        <v>1</v>
      </c>
      <c r="P33" s="220"/>
      <c r="Q33" s="139"/>
    </row>
    <row r="34" spans="1:17" ht="33" customHeight="1" x14ac:dyDescent="0.25">
      <c r="A34" s="222" t="s">
        <v>41</v>
      </c>
      <c r="B34" s="226" t="s">
        <v>198</v>
      </c>
      <c r="C34" s="224" t="s">
        <v>391</v>
      </c>
      <c r="D34" s="151" t="s">
        <v>9</v>
      </c>
      <c r="E34" s="94">
        <f>F34+G34+H34+I34+N34+O34</f>
        <v>18198.05</v>
      </c>
      <c r="F34" s="94">
        <f>F35</f>
        <v>5842.3</v>
      </c>
      <c r="G34" s="94">
        <f>G35</f>
        <v>6403.82</v>
      </c>
      <c r="H34" s="94">
        <f t="shared" ref="H34:O34" si="7">H35</f>
        <v>5951.93</v>
      </c>
      <c r="I34" s="216">
        <f t="shared" si="7"/>
        <v>0</v>
      </c>
      <c r="J34" s="216"/>
      <c r="K34" s="216"/>
      <c r="L34" s="216"/>
      <c r="M34" s="216"/>
      <c r="N34" s="94">
        <f t="shared" si="7"/>
        <v>0</v>
      </c>
      <c r="O34" s="94">
        <f t="shared" si="7"/>
        <v>0</v>
      </c>
      <c r="P34" s="224" t="s">
        <v>54</v>
      </c>
      <c r="Q34" s="139"/>
    </row>
    <row r="35" spans="1:17" ht="57.6" customHeight="1" x14ac:dyDescent="0.25">
      <c r="A35" s="222"/>
      <c r="B35" s="226"/>
      <c r="C35" s="224"/>
      <c r="D35" s="88" t="s">
        <v>29</v>
      </c>
      <c r="E35" s="94">
        <f>F35+G35+H35+I35+N35+O35</f>
        <v>18198.05</v>
      </c>
      <c r="F35" s="94">
        <v>5842.3</v>
      </c>
      <c r="G35" s="94">
        <v>6403.82</v>
      </c>
      <c r="H35" s="94">
        <v>5951.93</v>
      </c>
      <c r="I35" s="216">
        <v>0</v>
      </c>
      <c r="J35" s="216"/>
      <c r="K35" s="216"/>
      <c r="L35" s="216"/>
      <c r="M35" s="216"/>
      <c r="N35" s="94">
        <v>0</v>
      </c>
      <c r="O35" s="94">
        <v>0</v>
      </c>
      <c r="P35" s="224"/>
      <c r="Q35" s="139"/>
    </row>
    <row r="36" spans="1:17" ht="22.2" customHeight="1" x14ac:dyDescent="0.25">
      <c r="A36" s="222"/>
      <c r="B36" s="229" t="s">
        <v>432</v>
      </c>
      <c r="C36" s="220" t="s">
        <v>12</v>
      </c>
      <c r="D36" s="220" t="s">
        <v>12</v>
      </c>
      <c r="E36" s="217" t="s">
        <v>13</v>
      </c>
      <c r="F36" s="217" t="s">
        <v>4</v>
      </c>
      <c r="G36" s="217" t="s">
        <v>268</v>
      </c>
      <c r="H36" s="217" t="s">
        <v>6</v>
      </c>
      <c r="I36" s="217" t="s">
        <v>358</v>
      </c>
      <c r="J36" s="217" t="s">
        <v>14</v>
      </c>
      <c r="K36" s="217"/>
      <c r="L36" s="217"/>
      <c r="M36" s="217"/>
      <c r="N36" s="217" t="s">
        <v>8</v>
      </c>
      <c r="O36" s="217" t="s">
        <v>355</v>
      </c>
      <c r="P36" s="220"/>
      <c r="Q36" s="139"/>
    </row>
    <row r="37" spans="1:17" ht="66" customHeight="1" x14ac:dyDescent="0.25">
      <c r="A37" s="222"/>
      <c r="B37" s="229"/>
      <c r="C37" s="220"/>
      <c r="D37" s="220"/>
      <c r="E37" s="217"/>
      <c r="F37" s="217"/>
      <c r="G37" s="217"/>
      <c r="H37" s="217"/>
      <c r="I37" s="217"/>
      <c r="J37" s="147" t="s">
        <v>16</v>
      </c>
      <c r="K37" s="147" t="s">
        <v>17</v>
      </c>
      <c r="L37" s="147" t="s">
        <v>18</v>
      </c>
      <c r="M37" s="147" t="s">
        <v>19</v>
      </c>
      <c r="N37" s="217"/>
      <c r="O37" s="217"/>
      <c r="P37" s="220"/>
      <c r="Q37" s="139"/>
    </row>
    <row r="38" spans="1:17" ht="88.2" customHeight="1" x14ac:dyDescent="0.25">
      <c r="A38" s="222"/>
      <c r="B38" s="229"/>
      <c r="C38" s="220"/>
      <c r="D38" s="220"/>
      <c r="E38" s="149">
        <v>116.38</v>
      </c>
      <c r="F38" s="149">
        <v>98.67</v>
      </c>
      <c r="G38" s="149">
        <v>116.38</v>
      </c>
      <c r="H38" s="149">
        <v>100.02</v>
      </c>
      <c r="I38" s="149" t="s">
        <v>114</v>
      </c>
      <c r="J38" s="149" t="s">
        <v>114</v>
      </c>
      <c r="K38" s="149" t="s">
        <v>114</v>
      </c>
      <c r="L38" s="149" t="s">
        <v>114</v>
      </c>
      <c r="M38" s="149" t="s">
        <v>114</v>
      </c>
      <c r="N38" s="149" t="s">
        <v>114</v>
      </c>
      <c r="O38" s="149" t="s">
        <v>114</v>
      </c>
      <c r="P38" s="220"/>
      <c r="Q38" s="139"/>
    </row>
    <row r="39" spans="1:17" ht="13.95" customHeight="1" x14ac:dyDescent="0.25">
      <c r="A39" s="222" t="s">
        <v>208</v>
      </c>
      <c r="B39" s="226" t="s">
        <v>297</v>
      </c>
      <c r="C39" s="224" t="s">
        <v>391</v>
      </c>
      <c r="D39" s="88" t="s">
        <v>9</v>
      </c>
      <c r="E39" s="94">
        <f>F39+G39+H39+I39+N39+O39</f>
        <v>13978.5</v>
      </c>
      <c r="F39" s="94">
        <f>F40+F41</f>
        <v>0</v>
      </c>
      <c r="G39" s="94">
        <f>G40+G41</f>
        <v>5479.6100000000006</v>
      </c>
      <c r="H39" s="94">
        <f>H40+H41</f>
        <v>2598.33</v>
      </c>
      <c r="I39" s="216">
        <f>I40+I41</f>
        <v>1950</v>
      </c>
      <c r="J39" s="216"/>
      <c r="K39" s="216"/>
      <c r="L39" s="216"/>
      <c r="M39" s="216"/>
      <c r="N39" s="94">
        <f>N40+N41</f>
        <v>3950.56</v>
      </c>
      <c r="O39" s="94">
        <f>O40+O41</f>
        <v>0</v>
      </c>
      <c r="P39" s="227" t="s">
        <v>31</v>
      </c>
      <c r="Q39" s="139"/>
    </row>
    <row r="40" spans="1:17" ht="66" x14ac:dyDescent="0.25">
      <c r="A40" s="222"/>
      <c r="B40" s="226"/>
      <c r="C40" s="224"/>
      <c r="D40" s="88" t="s">
        <v>30</v>
      </c>
      <c r="E40" s="94">
        <f t="shared" ref="E40:E44" si="8">F40+G40+H40+I40+N40+O40</f>
        <v>13978.5</v>
      </c>
      <c r="F40" s="94">
        <f>F43+F52</f>
        <v>0</v>
      </c>
      <c r="G40" s="94">
        <f>G43+G52</f>
        <v>5479.6100000000006</v>
      </c>
      <c r="H40" s="94">
        <f>H43+H52+H58</f>
        <v>2598.33</v>
      </c>
      <c r="I40" s="216">
        <f>I43+I52+I58</f>
        <v>1950</v>
      </c>
      <c r="J40" s="216"/>
      <c r="K40" s="216"/>
      <c r="L40" s="216"/>
      <c r="M40" s="216"/>
      <c r="N40" s="94">
        <f>N43+N52+N58</f>
        <v>3950.56</v>
      </c>
      <c r="O40" s="94">
        <f>O43+O52+O58</f>
        <v>0</v>
      </c>
      <c r="P40" s="227"/>
      <c r="Q40" s="139"/>
    </row>
    <row r="41" spans="1:17" ht="34.950000000000003" customHeight="1" x14ac:dyDescent="0.25">
      <c r="A41" s="222"/>
      <c r="B41" s="226"/>
      <c r="C41" s="224"/>
      <c r="D41" s="88" t="s">
        <v>10</v>
      </c>
      <c r="E41" s="94">
        <f t="shared" si="8"/>
        <v>0</v>
      </c>
      <c r="F41" s="94">
        <f>F44+F53</f>
        <v>0</v>
      </c>
      <c r="G41" s="94">
        <f>G44+G53</f>
        <v>0</v>
      </c>
      <c r="H41" s="94">
        <f>H44+H53+H59</f>
        <v>0</v>
      </c>
      <c r="I41" s="216">
        <f t="shared" ref="I41:N41" si="9">I44</f>
        <v>0</v>
      </c>
      <c r="J41" s="216"/>
      <c r="K41" s="216"/>
      <c r="L41" s="216"/>
      <c r="M41" s="216"/>
      <c r="N41" s="94">
        <f t="shared" si="9"/>
        <v>0</v>
      </c>
      <c r="O41" s="94">
        <f t="shared" ref="O41" si="10">O44</f>
        <v>0</v>
      </c>
      <c r="P41" s="227"/>
      <c r="Q41" s="139"/>
    </row>
    <row r="42" spans="1:17" ht="25.95" customHeight="1" x14ac:dyDescent="0.25">
      <c r="A42" s="222" t="s">
        <v>126</v>
      </c>
      <c r="B42" s="226" t="s">
        <v>228</v>
      </c>
      <c r="C42" s="224" t="s">
        <v>391</v>
      </c>
      <c r="D42" s="88" t="s">
        <v>9</v>
      </c>
      <c r="E42" s="94">
        <f t="shared" si="8"/>
        <v>8964.2000000000007</v>
      </c>
      <c r="F42" s="94">
        <v>0</v>
      </c>
      <c r="G42" s="94">
        <f>G43</f>
        <v>1710.19</v>
      </c>
      <c r="H42" s="94">
        <f>H43</f>
        <v>1353.45</v>
      </c>
      <c r="I42" s="216">
        <f t="shared" ref="I42:O42" si="11">I43</f>
        <v>1950</v>
      </c>
      <c r="J42" s="216"/>
      <c r="K42" s="216"/>
      <c r="L42" s="216"/>
      <c r="M42" s="216"/>
      <c r="N42" s="94">
        <f t="shared" si="11"/>
        <v>3950.56</v>
      </c>
      <c r="O42" s="94">
        <f t="shared" si="11"/>
        <v>0</v>
      </c>
      <c r="P42" s="227" t="s">
        <v>31</v>
      </c>
      <c r="Q42" s="139"/>
    </row>
    <row r="43" spans="1:17" ht="66" x14ac:dyDescent="0.25">
      <c r="A43" s="222"/>
      <c r="B43" s="226"/>
      <c r="C43" s="224"/>
      <c r="D43" s="88" t="s">
        <v>30</v>
      </c>
      <c r="E43" s="94">
        <f t="shared" si="8"/>
        <v>8964.2000000000007</v>
      </c>
      <c r="F43" s="94">
        <v>0</v>
      </c>
      <c r="G43" s="94">
        <v>1710.19</v>
      </c>
      <c r="H43" s="94">
        <v>1353.45</v>
      </c>
      <c r="I43" s="216">
        <v>1950</v>
      </c>
      <c r="J43" s="216"/>
      <c r="K43" s="216"/>
      <c r="L43" s="216"/>
      <c r="M43" s="216"/>
      <c r="N43" s="94">
        <v>3950.56</v>
      </c>
      <c r="O43" s="94">
        <v>0</v>
      </c>
      <c r="P43" s="227"/>
      <c r="Q43" s="139"/>
    </row>
    <row r="44" spans="1:17" ht="26.4" x14ac:dyDescent="0.25">
      <c r="A44" s="222"/>
      <c r="B44" s="226"/>
      <c r="C44" s="224"/>
      <c r="D44" s="88" t="s">
        <v>10</v>
      </c>
      <c r="E44" s="94">
        <f t="shared" si="8"/>
        <v>0</v>
      </c>
      <c r="F44" s="94">
        <v>0</v>
      </c>
      <c r="G44" s="94">
        <v>0</v>
      </c>
      <c r="H44" s="94">
        <v>0</v>
      </c>
      <c r="I44" s="216">
        <v>0</v>
      </c>
      <c r="J44" s="216"/>
      <c r="K44" s="216"/>
      <c r="L44" s="216"/>
      <c r="M44" s="216"/>
      <c r="N44" s="94">
        <v>0</v>
      </c>
      <c r="O44" s="94">
        <v>0</v>
      </c>
      <c r="P44" s="227"/>
      <c r="Q44" s="139"/>
    </row>
    <row r="45" spans="1:17" ht="39.6" customHeight="1" x14ac:dyDescent="0.25">
      <c r="A45" s="228"/>
      <c r="B45" s="225" t="s">
        <v>409</v>
      </c>
      <c r="C45" s="217" t="s">
        <v>12</v>
      </c>
      <c r="D45" s="217" t="s">
        <v>12</v>
      </c>
      <c r="E45" s="217" t="s">
        <v>13</v>
      </c>
      <c r="F45" s="217" t="s">
        <v>4</v>
      </c>
      <c r="G45" s="217" t="s">
        <v>5</v>
      </c>
      <c r="H45" s="217" t="s">
        <v>6</v>
      </c>
      <c r="I45" s="217" t="s">
        <v>358</v>
      </c>
      <c r="J45" s="217" t="s">
        <v>14</v>
      </c>
      <c r="K45" s="217"/>
      <c r="L45" s="217"/>
      <c r="M45" s="217"/>
      <c r="N45" s="217" t="s">
        <v>8</v>
      </c>
      <c r="O45" s="217" t="s">
        <v>355</v>
      </c>
      <c r="P45" s="227"/>
      <c r="Q45" s="139"/>
    </row>
    <row r="46" spans="1:17" x14ac:dyDescent="0.25">
      <c r="A46" s="228"/>
      <c r="B46" s="225"/>
      <c r="C46" s="217"/>
      <c r="D46" s="217"/>
      <c r="E46" s="217"/>
      <c r="F46" s="217"/>
      <c r="G46" s="217"/>
      <c r="H46" s="217"/>
      <c r="I46" s="217"/>
      <c r="J46" s="147" t="s">
        <v>16</v>
      </c>
      <c r="K46" s="147" t="s">
        <v>17</v>
      </c>
      <c r="L46" s="147" t="s">
        <v>18</v>
      </c>
      <c r="M46" s="147" t="s">
        <v>19</v>
      </c>
      <c r="N46" s="217"/>
      <c r="O46" s="217"/>
      <c r="P46" s="227"/>
      <c r="Q46" s="139"/>
    </row>
    <row r="47" spans="1:17" ht="35.4" customHeight="1" x14ac:dyDescent="0.25">
      <c r="A47" s="228"/>
      <c r="B47" s="225"/>
      <c r="C47" s="217"/>
      <c r="D47" s="217"/>
      <c r="E47" s="147">
        <f>F47+G47+H47</f>
        <v>116</v>
      </c>
      <c r="F47" s="147">
        <v>0</v>
      </c>
      <c r="G47" s="147">
        <v>114</v>
      </c>
      <c r="H47" s="147">
        <v>2</v>
      </c>
      <c r="I47" s="147" t="s">
        <v>410</v>
      </c>
      <c r="J47" s="147" t="s">
        <v>410</v>
      </c>
      <c r="K47" s="147" t="s">
        <v>410</v>
      </c>
      <c r="L47" s="147" t="s">
        <v>410</v>
      </c>
      <c r="M47" s="147" t="s">
        <v>410</v>
      </c>
      <c r="N47" s="147" t="s">
        <v>410</v>
      </c>
      <c r="O47" s="147" t="s">
        <v>410</v>
      </c>
      <c r="P47" s="227"/>
      <c r="Q47" s="139"/>
    </row>
    <row r="48" spans="1:17" ht="13.95" customHeight="1" x14ac:dyDescent="0.25">
      <c r="A48" s="228"/>
      <c r="B48" s="225" t="s">
        <v>394</v>
      </c>
      <c r="C48" s="217" t="s">
        <v>12</v>
      </c>
      <c r="D48" s="217" t="s">
        <v>12</v>
      </c>
      <c r="E48" s="217" t="s">
        <v>13</v>
      </c>
      <c r="F48" s="217" t="s">
        <v>4</v>
      </c>
      <c r="G48" s="217" t="s">
        <v>5</v>
      </c>
      <c r="H48" s="217" t="s">
        <v>6</v>
      </c>
      <c r="I48" s="217" t="s">
        <v>358</v>
      </c>
      <c r="J48" s="217" t="s">
        <v>14</v>
      </c>
      <c r="K48" s="217"/>
      <c r="L48" s="217"/>
      <c r="M48" s="217"/>
      <c r="N48" s="217" t="s">
        <v>8</v>
      </c>
      <c r="O48" s="217" t="s">
        <v>355</v>
      </c>
      <c r="P48" s="227"/>
      <c r="Q48" s="139"/>
    </row>
    <row r="49" spans="1:17" ht="23.4" customHeight="1" x14ac:dyDescent="0.25">
      <c r="A49" s="228"/>
      <c r="B49" s="225"/>
      <c r="C49" s="217"/>
      <c r="D49" s="217"/>
      <c r="E49" s="217"/>
      <c r="F49" s="217"/>
      <c r="G49" s="217"/>
      <c r="H49" s="217"/>
      <c r="I49" s="217"/>
      <c r="J49" s="147" t="s">
        <v>16</v>
      </c>
      <c r="K49" s="147" t="s">
        <v>17</v>
      </c>
      <c r="L49" s="147" t="s">
        <v>18</v>
      </c>
      <c r="M49" s="147" t="s">
        <v>19</v>
      </c>
      <c r="N49" s="217"/>
      <c r="O49" s="217"/>
      <c r="P49" s="227"/>
      <c r="Q49" s="139"/>
    </row>
    <row r="50" spans="1:17" ht="24.6" customHeight="1" x14ac:dyDescent="0.25">
      <c r="A50" s="228"/>
      <c r="B50" s="225"/>
      <c r="C50" s="217"/>
      <c r="D50" s="217"/>
      <c r="E50" s="147">
        <f>I50+N50+O50</f>
        <v>3</v>
      </c>
      <c r="F50" s="147" t="s">
        <v>114</v>
      </c>
      <c r="G50" s="147" t="s">
        <v>114</v>
      </c>
      <c r="H50" s="147" t="s">
        <v>114</v>
      </c>
      <c r="I50" s="147">
        <v>2</v>
      </c>
      <c r="J50" s="147">
        <v>0</v>
      </c>
      <c r="K50" s="147">
        <v>0</v>
      </c>
      <c r="L50" s="147">
        <v>2</v>
      </c>
      <c r="M50" s="147">
        <v>2</v>
      </c>
      <c r="N50" s="147">
        <v>1</v>
      </c>
      <c r="O50" s="147">
        <v>0</v>
      </c>
      <c r="P50" s="227"/>
      <c r="Q50" s="139"/>
    </row>
    <row r="51" spans="1:17" ht="32.4" customHeight="1" x14ac:dyDescent="0.25">
      <c r="A51" s="222" t="s">
        <v>169</v>
      </c>
      <c r="B51" s="226" t="s">
        <v>202</v>
      </c>
      <c r="C51" s="224" t="s">
        <v>296</v>
      </c>
      <c r="D51" s="88" t="s">
        <v>9</v>
      </c>
      <c r="E51" s="94">
        <f>F51+G51+H51+I51+N51+O51</f>
        <v>3769.42</v>
      </c>
      <c r="F51" s="94">
        <f>F52+F53</f>
        <v>0</v>
      </c>
      <c r="G51" s="94">
        <f>G52+G53</f>
        <v>3769.42</v>
      </c>
      <c r="H51" s="94">
        <f>H52+H53</f>
        <v>0</v>
      </c>
      <c r="I51" s="216">
        <f>I52+I53</f>
        <v>0</v>
      </c>
      <c r="J51" s="216"/>
      <c r="K51" s="216"/>
      <c r="L51" s="216"/>
      <c r="M51" s="216"/>
      <c r="N51" s="94">
        <f>N52+N53</f>
        <v>0</v>
      </c>
      <c r="O51" s="94">
        <f>O52+O53</f>
        <v>0</v>
      </c>
      <c r="P51" s="227" t="s">
        <v>31</v>
      </c>
      <c r="Q51" s="139"/>
    </row>
    <row r="52" spans="1:17" ht="66" x14ac:dyDescent="0.25">
      <c r="A52" s="222"/>
      <c r="B52" s="226"/>
      <c r="C52" s="224"/>
      <c r="D52" s="88" t="s">
        <v>30</v>
      </c>
      <c r="E52" s="94">
        <f t="shared" ref="E52:E53" si="12">F52+G52+H52+I52+N52+O52</f>
        <v>3769.42</v>
      </c>
      <c r="F52" s="94">
        <v>0</v>
      </c>
      <c r="G52" s="94">
        <v>3769.42</v>
      </c>
      <c r="H52" s="94">
        <v>0</v>
      </c>
      <c r="I52" s="216">
        <v>0</v>
      </c>
      <c r="J52" s="216"/>
      <c r="K52" s="216"/>
      <c r="L52" s="216"/>
      <c r="M52" s="216"/>
      <c r="N52" s="94">
        <v>0</v>
      </c>
      <c r="O52" s="94">
        <v>0</v>
      </c>
      <c r="P52" s="227"/>
      <c r="Q52" s="139"/>
    </row>
    <row r="53" spans="1:17" ht="26.4" x14ac:dyDescent="0.25">
      <c r="A53" s="222"/>
      <c r="B53" s="226"/>
      <c r="C53" s="224"/>
      <c r="D53" s="88" t="s">
        <v>10</v>
      </c>
      <c r="E53" s="94">
        <f t="shared" si="12"/>
        <v>0</v>
      </c>
      <c r="F53" s="94">
        <v>0</v>
      </c>
      <c r="G53" s="94">
        <v>0</v>
      </c>
      <c r="H53" s="94">
        <v>0</v>
      </c>
      <c r="I53" s="216">
        <v>0</v>
      </c>
      <c r="J53" s="216"/>
      <c r="K53" s="216"/>
      <c r="L53" s="216"/>
      <c r="M53" s="216"/>
      <c r="N53" s="94">
        <v>0</v>
      </c>
      <c r="O53" s="94">
        <v>0</v>
      </c>
      <c r="P53" s="227"/>
      <c r="Q53" s="139"/>
    </row>
    <row r="54" spans="1:17" ht="34.950000000000003" customHeight="1" x14ac:dyDescent="0.25">
      <c r="A54" s="228"/>
      <c r="B54" s="225" t="s">
        <v>243</v>
      </c>
      <c r="C54" s="217" t="s">
        <v>12</v>
      </c>
      <c r="D54" s="217" t="s">
        <v>12</v>
      </c>
      <c r="E54" s="217" t="s">
        <v>13</v>
      </c>
      <c r="F54" s="217" t="s">
        <v>4</v>
      </c>
      <c r="G54" s="217" t="s">
        <v>5</v>
      </c>
      <c r="H54" s="217" t="s">
        <v>6</v>
      </c>
      <c r="I54" s="217" t="s">
        <v>358</v>
      </c>
      <c r="J54" s="217" t="s">
        <v>14</v>
      </c>
      <c r="K54" s="217"/>
      <c r="L54" s="217"/>
      <c r="M54" s="217"/>
      <c r="N54" s="217" t="s">
        <v>8</v>
      </c>
      <c r="O54" s="217" t="s">
        <v>355</v>
      </c>
      <c r="P54" s="227"/>
      <c r="Q54" s="139"/>
    </row>
    <row r="55" spans="1:17" ht="45.6" customHeight="1" x14ac:dyDescent="0.25">
      <c r="A55" s="228"/>
      <c r="B55" s="225"/>
      <c r="C55" s="217"/>
      <c r="D55" s="217"/>
      <c r="E55" s="217"/>
      <c r="F55" s="217"/>
      <c r="G55" s="217"/>
      <c r="H55" s="217"/>
      <c r="I55" s="217"/>
      <c r="J55" s="147" t="s">
        <v>16</v>
      </c>
      <c r="K55" s="147" t="s">
        <v>17</v>
      </c>
      <c r="L55" s="147" t="s">
        <v>18</v>
      </c>
      <c r="M55" s="147" t="s">
        <v>19</v>
      </c>
      <c r="N55" s="217"/>
      <c r="O55" s="217"/>
      <c r="P55" s="227"/>
      <c r="Q55" s="139"/>
    </row>
    <row r="56" spans="1:17" ht="19.95" customHeight="1" x14ac:dyDescent="0.25">
      <c r="A56" s="228"/>
      <c r="B56" s="225"/>
      <c r="C56" s="217"/>
      <c r="D56" s="217"/>
      <c r="E56" s="147">
        <v>3</v>
      </c>
      <c r="F56" s="147">
        <v>1</v>
      </c>
      <c r="G56" s="147">
        <v>2</v>
      </c>
      <c r="H56" s="147" t="s">
        <v>116</v>
      </c>
      <c r="I56" s="147" t="s">
        <v>116</v>
      </c>
      <c r="J56" s="147" t="s">
        <v>116</v>
      </c>
      <c r="K56" s="147" t="s">
        <v>116</v>
      </c>
      <c r="L56" s="147" t="s">
        <v>116</v>
      </c>
      <c r="M56" s="147" t="s">
        <v>116</v>
      </c>
      <c r="N56" s="147" t="s">
        <v>116</v>
      </c>
      <c r="O56" s="147" t="s">
        <v>116</v>
      </c>
      <c r="P56" s="227"/>
      <c r="Q56" s="139"/>
    </row>
    <row r="57" spans="1:17" ht="28.95" customHeight="1" x14ac:dyDescent="0.25">
      <c r="A57" s="222" t="s">
        <v>26</v>
      </c>
      <c r="B57" s="226" t="s">
        <v>278</v>
      </c>
      <c r="C57" s="224" t="s">
        <v>391</v>
      </c>
      <c r="D57" s="88" t="s">
        <v>9</v>
      </c>
      <c r="E57" s="94">
        <f>F57+G57+H57+I57+N57+O57</f>
        <v>1244.8800000000001</v>
      </c>
      <c r="F57" s="94">
        <f>F58+F59</f>
        <v>0</v>
      </c>
      <c r="G57" s="94">
        <f>G58+G59</f>
        <v>0</v>
      </c>
      <c r="H57" s="94">
        <f>H58+H59</f>
        <v>1244.8800000000001</v>
      </c>
      <c r="I57" s="216">
        <f>I58+I59</f>
        <v>0</v>
      </c>
      <c r="J57" s="216"/>
      <c r="K57" s="216"/>
      <c r="L57" s="216"/>
      <c r="M57" s="216"/>
      <c r="N57" s="94">
        <f>N58+N59</f>
        <v>0</v>
      </c>
      <c r="O57" s="94">
        <f>O58+O59</f>
        <v>0</v>
      </c>
      <c r="P57" s="227" t="s">
        <v>31</v>
      </c>
      <c r="Q57" s="139"/>
    </row>
    <row r="58" spans="1:17" ht="60" customHeight="1" x14ac:dyDescent="0.25">
      <c r="A58" s="222"/>
      <c r="B58" s="226"/>
      <c r="C58" s="224"/>
      <c r="D58" s="88" t="s">
        <v>30</v>
      </c>
      <c r="E58" s="94">
        <f t="shared" ref="E58:E59" si="13">F58+G58+H58+I58+N58+O58</f>
        <v>1244.8800000000001</v>
      </c>
      <c r="F58" s="94">
        <v>0</v>
      </c>
      <c r="G58" s="94">
        <v>0</v>
      </c>
      <c r="H58" s="94">
        <v>1244.8800000000001</v>
      </c>
      <c r="I58" s="216">
        <v>0</v>
      </c>
      <c r="J58" s="216"/>
      <c r="K58" s="216"/>
      <c r="L58" s="216"/>
      <c r="M58" s="216"/>
      <c r="N58" s="94">
        <v>0</v>
      </c>
      <c r="O58" s="94">
        <v>0</v>
      </c>
      <c r="P58" s="227"/>
      <c r="Q58" s="139"/>
    </row>
    <row r="59" spans="1:17" ht="51.6" customHeight="1" x14ac:dyDescent="0.25">
      <c r="A59" s="222"/>
      <c r="B59" s="226"/>
      <c r="C59" s="224"/>
      <c r="D59" s="88" t="s">
        <v>10</v>
      </c>
      <c r="E59" s="94">
        <f t="shared" si="13"/>
        <v>0</v>
      </c>
      <c r="F59" s="94">
        <v>0</v>
      </c>
      <c r="G59" s="94">
        <v>0</v>
      </c>
      <c r="H59" s="94">
        <v>0</v>
      </c>
      <c r="I59" s="216">
        <v>0</v>
      </c>
      <c r="J59" s="216"/>
      <c r="K59" s="216"/>
      <c r="L59" s="216"/>
      <c r="M59" s="216"/>
      <c r="N59" s="94">
        <v>0</v>
      </c>
      <c r="O59" s="94">
        <v>0</v>
      </c>
      <c r="P59" s="227"/>
      <c r="Q59" s="139"/>
    </row>
    <row r="60" spans="1:17" ht="19.95" customHeight="1" x14ac:dyDescent="0.25">
      <c r="A60" s="228"/>
      <c r="B60" s="225" t="s">
        <v>279</v>
      </c>
      <c r="C60" s="217" t="s">
        <v>12</v>
      </c>
      <c r="D60" s="217" t="s">
        <v>12</v>
      </c>
      <c r="E60" s="217" t="s">
        <v>13</v>
      </c>
      <c r="F60" s="217" t="s">
        <v>4</v>
      </c>
      <c r="G60" s="217" t="s">
        <v>5</v>
      </c>
      <c r="H60" s="217" t="s">
        <v>6</v>
      </c>
      <c r="I60" s="217" t="s">
        <v>358</v>
      </c>
      <c r="J60" s="217" t="s">
        <v>14</v>
      </c>
      <c r="K60" s="217"/>
      <c r="L60" s="217"/>
      <c r="M60" s="217"/>
      <c r="N60" s="217" t="s">
        <v>8</v>
      </c>
      <c r="O60" s="217" t="s">
        <v>355</v>
      </c>
      <c r="P60" s="227"/>
      <c r="Q60" s="139"/>
    </row>
    <row r="61" spans="1:17" ht="19.95" customHeight="1" x14ac:dyDescent="0.25">
      <c r="A61" s="228"/>
      <c r="B61" s="225"/>
      <c r="C61" s="217"/>
      <c r="D61" s="217"/>
      <c r="E61" s="217"/>
      <c r="F61" s="217"/>
      <c r="G61" s="217"/>
      <c r="H61" s="217"/>
      <c r="I61" s="217"/>
      <c r="J61" s="147" t="s">
        <v>16</v>
      </c>
      <c r="K61" s="147" t="s">
        <v>17</v>
      </c>
      <c r="L61" s="147" t="s">
        <v>18</v>
      </c>
      <c r="M61" s="147" t="s">
        <v>19</v>
      </c>
      <c r="N61" s="217"/>
      <c r="O61" s="217"/>
      <c r="P61" s="227"/>
      <c r="Q61" s="139"/>
    </row>
    <row r="62" spans="1:17" ht="28.95" customHeight="1" x14ac:dyDescent="0.25">
      <c r="A62" s="228"/>
      <c r="B62" s="225"/>
      <c r="C62" s="217"/>
      <c r="D62" s="217"/>
      <c r="E62" s="147">
        <v>1</v>
      </c>
      <c r="F62" s="147">
        <v>0</v>
      </c>
      <c r="G62" s="147">
        <v>0</v>
      </c>
      <c r="H62" s="147">
        <v>1</v>
      </c>
      <c r="I62" s="147" t="s">
        <v>114</v>
      </c>
      <c r="J62" s="147" t="s">
        <v>114</v>
      </c>
      <c r="K62" s="147" t="s">
        <v>114</v>
      </c>
      <c r="L62" s="147" t="s">
        <v>114</v>
      </c>
      <c r="M62" s="147" t="s">
        <v>114</v>
      </c>
      <c r="N62" s="147" t="s">
        <v>114</v>
      </c>
      <c r="O62" s="147" t="s">
        <v>114</v>
      </c>
      <c r="P62" s="227"/>
      <c r="Q62" s="139"/>
    </row>
    <row r="63" spans="1:17" ht="13.95" customHeight="1" x14ac:dyDescent="0.25">
      <c r="A63" s="222" t="s">
        <v>32</v>
      </c>
      <c r="B63" s="226" t="s">
        <v>37</v>
      </c>
      <c r="C63" s="224">
        <v>2023</v>
      </c>
      <c r="D63" s="88" t="s">
        <v>9</v>
      </c>
      <c r="E63" s="94">
        <f>F63+G63+H63+I63+N63+O63</f>
        <v>5000</v>
      </c>
      <c r="F63" s="94">
        <f>F65+F64+F66</f>
        <v>5000</v>
      </c>
      <c r="G63" s="94">
        <f>G65+G64+G66</f>
        <v>0</v>
      </c>
      <c r="H63" s="94">
        <f>H65+H64+H66</f>
        <v>0</v>
      </c>
      <c r="I63" s="216">
        <f>I65+I64</f>
        <v>0</v>
      </c>
      <c r="J63" s="216"/>
      <c r="K63" s="216"/>
      <c r="L63" s="216"/>
      <c r="M63" s="216"/>
      <c r="N63" s="94">
        <f>N65+N64</f>
        <v>0</v>
      </c>
      <c r="O63" s="94">
        <f>O65+O64</f>
        <v>0</v>
      </c>
      <c r="P63" s="223"/>
      <c r="Q63" s="139"/>
    </row>
    <row r="64" spans="1:17" ht="66" x14ac:dyDescent="0.25">
      <c r="A64" s="222"/>
      <c r="B64" s="226"/>
      <c r="C64" s="224"/>
      <c r="D64" s="88" t="s">
        <v>30</v>
      </c>
      <c r="E64" s="94">
        <f t="shared" ref="E64:E70" si="14">F64+G64+H64+I64+N64+O64</f>
        <v>0</v>
      </c>
      <c r="F64" s="94">
        <f t="shared" ref="F64:H66" si="15">F68</f>
        <v>0</v>
      </c>
      <c r="G64" s="94">
        <f t="shared" si="15"/>
        <v>0</v>
      </c>
      <c r="H64" s="94">
        <f t="shared" si="15"/>
        <v>0</v>
      </c>
      <c r="I64" s="216">
        <f t="shared" ref="I64:N66" si="16">I68</f>
        <v>0</v>
      </c>
      <c r="J64" s="216"/>
      <c r="K64" s="216"/>
      <c r="L64" s="216"/>
      <c r="M64" s="216"/>
      <c r="N64" s="94">
        <f t="shared" si="16"/>
        <v>0</v>
      </c>
      <c r="O64" s="94">
        <f t="shared" ref="O64" si="17">O68</f>
        <v>0</v>
      </c>
      <c r="P64" s="223"/>
      <c r="Q64" s="139"/>
    </row>
    <row r="65" spans="1:17" ht="61.95" customHeight="1" x14ac:dyDescent="0.25">
      <c r="A65" s="222"/>
      <c r="B65" s="226"/>
      <c r="C65" s="224"/>
      <c r="D65" s="88" t="s">
        <v>29</v>
      </c>
      <c r="E65" s="94">
        <f t="shared" si="14"/>
        <v>0</v>
      </c>
      <c r="F65" s="94">
        <f t="shared" si="15"/>
        <v>0</v>
      </c>
      <c r="G65" s="94">
        <f t="shared" si="15"/>
        <v>0</v>
      </c>
      <c r="H65" s="94">
        <f t="shared" si="15"/>
        <v>0</v>
      </c>
      <c r="I65" s="216">
        <f t="shared" si="16"/>
        <v>0</v>
      </c>
      <c r="J65" s="216"/>
      <c r="K65" s="216"/>
      <c r="L65" s="216"/>
      <c r="M65" s="216"/>
      <c r="N65" s="94">
        <f t="shared" si="16"/>
        <v>0</v>
      </c>
      <c r="O65" s="94">
        <f t="shared" ref="O65" si="18">O69</f>
        <v>0</v>
      </c>
      <c r="P65" s="223"/>
      <c r="Q65" s="139"/>
    </row>
    <row r="66" spans="1:17" ht="61.95" customHeight="1" x14ac:dyDescent="0.25">
      <c r="A66" s="222"/>
      <c r="B66" s="226"/>
      <c r="C66" s="224"/>
      <c r="D66" s="88" t="s">
        <v>181</v>
      </c>
      <c r="E66" s="94">
        <f t="shared" si="14"/>
        <v>5000</v>
      </c>
      <c r="F66" s="94">
        <v>5000</v>
      </c>
      <c r="G66" s="94">
        <v>0</v>
      </c>
      <c r="H66" s="94">
        <f t="shared" si="15"/>
        <v>0</v>
      </c>
      <c r="I66" s="216">
        <f t="shared" si="16"/>
        <v>0</v>
      </c>
      <c r="J66" s="216"/>
      <c r="K66" s="216"/>
      <c r="L66" s="216"/>
      <c r="M66" s="216"/>
      <c r="N66" s="94">
        <f t="shared" si="16"/>
        <v>0</v>
      </c>
      <c r="O66" s="94">
        <f t="shared" ref="O66" si="19">O70</f>
        <v>0</v>
      </c>
      <c r="P66" s="151"/>
      <c r="Q66" s="139"/>
    </row>
    <row r="67" spans="1:17" ht="13.95" customHeight="1" x14ac:dyDescent="0.25">
      <c r="A67" s="222" t="s">
        <v>111</v>
      </c>
      <c r="B67" s="226" t="s">
        <v>38</v>
      </c>
      <c r="C67" s="224">
        <v>2023</v>
      </c>
      <c r="D67" s="88" t="s">
        <v>9</v>
      </c>
      <c r="E67" s="94">
        <f t="shared" si="14"/>
        <v>5000</v>
      </c>
      <c r="F67" s="94">
        <f>F69+F68+F70</f>
        <v>5000</v>
      </c>
      <c r="G67" s="94">
        <f>G69+G68+G70</f>
        <v>0</v>
      </c>
      <c r="H67" s="94">
        <f>H69+H68+H70</f>
        <v>0</v>
      </c>
      <c r="I67" s="216">
        <f>I69+I68+I70</f>
        <v>0</v>
      </c>
      <c r="J67" s="216"/>
      <c r="K67" s="216"/>
      <c r="L67" s="216"/>
      <c r="M67" s="216"/>
      <c r="N67" s="94">
        <f>N69+N68+N70</f>
        <v>0</v>
      </c>
      <c r="O67" s="94">
        <f>O69+O68+O70</f>
        <v>0</v>
      </c>
      <c r="P67" s="224" t="s">
        <v>31</v>
      </c>
      <c r="Q67" s="139"/>
    </row>
    <row r="68" spans="1:17" ht="66" x14ac:dyDescent="0.25">
      <c r="A68" s="222"/>
      <c r="B68" s="226"/>
      <c r="C68" s="224"/>
      <c r="D68" s="88" t="s">
        <v>30</v>
      </c>
      <c r="E68" s="94">
        <f t="shared" si="14"/>
        <v>0</v>
      </c>
      <c r="F68" s="94">
        <v>0</v>
      </c>
      <c r="G68" s="94">
        <v>0</v>
      </c>
      <c r="H68" s="94">
        <v>0</v>
      </c>
      <c r="I68" s="216">
        <v>0</v>
      </c>
      <c r="J68" s="216"/>
      <c r="K68" s="216"/>
      <c r="L68" s="216"/>
      <c r="M68" s="216"/>
      <c r="N68" s="94">
        <v>0</v>
      </c>
      <c r="O68" s="94">
        <v>0</v>
      </c>
      <c r="P68" s="224"/>
      <c r="Q68" s="139"/>
    </row>
    <row r="69" spans="1:17" ht="59.4" customHeight="1" x14ac:dyDescent="0.25">
      <c r="A69" s="222"/>
      <c r="B69" s="226"/>
      <c r="C69" s="224"/>
      <c r="D69" s="88" t="s">
        <v>29</v>
      </c>
      <c r="E69" s="94">
        <f t="shared" si="14"/>
        <v>0</v>
      </c>
      <c r="F69" s="94">
        <v>0</v>
      </c>
      <c r="G69" s="94">
        <v>0</v>
      </c>
      <c r="H69" s="94">
        <v>0</v>
      </c>
      <c r="I69" s="216">
        <v>0</v>
      </c>
      <c r="J69" s="216"/>
      <c r="K69" s="216"/>
      <c r="L69" s="216"/>
      <c r="M69" s="216"/>
      <c r="N69" s="94">
        <v>0</v>
      </c>
      <c r="O69" s="94">
        <v>0</v>
      </c>
      <c r="P69" s="224"/>
      <c r="Q69" s="139"/>
    </row>
    <row r="70" spans="1:17" ht="59.4" customHeight="1" x14ac:dyDescent="0.25">
      <c r="A70" s="222"/>
      <c r="B70" s="226"/>
      <c r="C70" s="224"/>
      <c r="D70" s="88" t="s">
        <v>181</v>
      </c>
      <c r="E70" s="94">
        <f t="shared" si="14"/>
        <v>5000</v>
      </c>
      <c r="F70" s="94">
        <v>5000</v>
      </c>
      <c r="G70" s="94">
        <v>0</v>
      </c>
      <c r="H70" s="94">
        <v>0</v>
      </c>
      <c r="I70" s="216">
        <v>0</v>
      </c>
      <c r="J70" s="216"/>
      <c r="K70" s="216"/>
      <c r="L70" s="216"/>
      <c r="M70" s="216"/>
      <c r="N70" s="94">
        <v>0</v>
      </c>
      <c r="O70" s="94">
        <v>0</v>
      </c>
      <c r="P70" s="224"/>
      <c r="Q70" s="139"/>
    </row>
    <row r="71" spans="1:17" ht="27.6" customHeight="1" x14ac:dyDescent="0.25">
      <c r="A71" s="228"/>
      <c r="B71" s="225" t="s">
        <v>258</v>
      </c>
      <c r="C71" s="217" t="s">
        <v>12</v>
      </c>
      <c r="D71" s="217" t="s">
        <v>12</v>
      </c>
      <c r="E71" s="217" t="s">
        <v>13</v>
      </c>
      <c r="F71" s="217" t="s">
        <v>4</v>
      </c>
      <c r="G71" s="217" t="s">
        <v>5</v>
      </c>
      <c r="H71" s="217" t="s">
        <v>6</v>
      </c>
      <c r="I71" s="217" t="s">
        <v>267</v>
      </c>
      <c r="J71" s="217" t="s">
        <v>14</v>
      </c>
      <c r="K71" s="217"/>
      <c r="L71" s="217"/>
      <c r="M71" s="217"/>
      <c r="N71" s="217" t="s">
        <v>8</v>
      </c>
      <c r="O71" s="217" t="s">
        <v>355</v>
      </c>
      <c r="P71" s="220"/>
      <c r="Q71" s="139"/>
    </row>
    <row r="72" spans="1:17" x14ac:dyDescent="0.25">
      <c r="A72" s="228"/>
      <c r="B72" s="225"/>
      <c r="C72" s="217"/>
      <c r="D72" s="217"/>
      <c r="E72" s="217"/>
      <c r="F72" s="217"/>
      <c r="G72" s="217"/>
      <c r="H72" s="217"/>
      <c r="I72" s="217"/>
      <c r="J72" s="147" t="s">
        <v>16</v>
      </c>
      <c r="K72" s="147" t="s">
        <v>17</v>
      </c>
      <c r="L72" s="147" t="s">
        <v>18</v>
      </c>
      <c r="M72" s="147" t="s">
        <v>19</v>
      </c>
      <c r="N72" s="217"/>
      <c r="O72" s="217"/>
      <c r="P72" s="220"/>
      <c r="Q72" s="139"/>
    </row>
    <row r="73" spans="1:17" x14ac:dyDescent="0.25">
      <c r="A73" s="228"/>
      <c r="B73" s="225"/>
      <c r="C73" s="217"/>
      <c r="D73" s="217"/>
      <c r="E73" s="149">
        <v>1</v>
      </c>
      <c r="F73" s="147">
        <v>1</v>
      </c>
      <c r="G73" s="147" t="s">
        <v>237</v>
      </c>
      <c r="H73" s="147" t="s">
        <v>237</v>
      </c>
      <c r="I73" s="147" t="s">
        <v>237</v>
      </c>
      <c r="J73" s="147" t="s">
        <v>237</v>
      </c>
      <c r="K73" s="147" t="s">
        <v>237</v>
      </c>
      <c r="L73" s="147" t="s">
        <v>237</v>
      </c>
      <c r="M73" s="147" t="s">
        <v>237</v>
      </c>
      <c r="N73" s="147" t="s">
        <v>237</v>
      </c>
      <c r="O73" s="147" t="s">
        <v>237</v>
      </c>
      <c r="P73" s="220"/>
      <c r="Q73" s="139"/>
    </row>
    <row r="74" spans="1:17" ht="28.95" customHeight="1" x14ac:dyDescent="0.25">
      <c r="A74" s="222" t="s">
        <v>44</v>
      </c>
      <c r="B74" s="226" t="s">
        <v>280</v>
      </c>
      <c r="C74" s="224" t="s">
        <v>391</v>
      </c>
      <c r="D74" s="88" t="s">
        <v>9</v>
      </c>
      <c r="E74" s="94">
        <f>F74+G74+H74+I74+N74+O74</f>
        <v>15000</v>
      </c>
      <c r="F74" s="94">
        <f>F75+F76</f>
        <v>0</v>
      </c>
      <c r="G74" s="94">
        <f>G75+G76</f>
        <v>0</v>
      </c>
      <c r="H74" s="94">
        <f>H75+H76</f>
        <v>15000</v>
      </c>
      <c r="I74" s="216">
        <f>I75+I76</f>
        <v>0</v>
      </c>
      <c r="J74" s="216"/>
      <c r="K74" s="216"/>
      <c r="L74" s="216"/>
      <c r="M74" s="216"/>
      <c r="N74" s="94">
        <f>N75+N76</f>
        <v>0</v>
      </c>
      <c r="O74" s="94">
        <f>O75+O76</f>
        <v>0</v>
      </c>
      <c r="P74" s="227"/>
      <c r="Q74" s="139"/>
    </row>
    <row r="75" spans="1:17" ht="56.4" customHeight="1" x14ac:dyDescent="0.25">
      <c r="A75" s="222"/>
      <c r="B75" s="226"/>
      <c r="C75" s="224"/>
      <c r="D75" s="88" t="s">
        <v>181</v>
      </c>
      <c r="E75" s="94">
        <f t="shared" ref="E75:E79" si="20">F75+G75+H75+I75+N75+O75</f>
        <v>11100</v>
      </c>
      <c r="F75" s="94">
        <v>0</v>
      </c>
      <c r="G75" s="94">
        <v>0</v>
      </c>
      <c r="H75" s="94">
        <f>H78</f>
        <v>11100</v>
      </c>
      <c r="I75" s="216">
        <v>0</v>
      </c>
      <c r="J75" s="216"/>
      <c r="K75" s="216"/>
      <c r="L75" s="216"/>
      <c r="M75" s="216"/>
      <c r="N75" s="94">
        <v>0</v>
      </c>
      <c r="O75" s="94">
        <v>0</v>
      </c>
      <c r="P75" s="227"/>
      <c r="Q75" s="139"/>
    </row>
    <row r="76" spans="1:17" ht="58.2" customHeight="1" x14ac:dyDescent="0.25">
      <c r="A76" s="222"/>
      <c r="B76" s="226"/>
      <c r="C76" s="224"/>
      <c r="D76" s="88" t="s">
        <v>29</v>
      </c>
      <c r="E76" s="94">
        <f t="shared" si="20"/>
        <v>3900</v>
      </c>
      <c r="F76" s="94">
        <v>0</v>
      </c>
      <c r="G76" s="94">
        <v>0</v>
      </c>
      <c r="H76" s="94">
        <f>H79</f>
        <v>3900</v>
      </c>
      <c r="I76" s="216">
        <v>0</v>
      </c>
      <c r="J76" s="216"/>
      <c r="K76" s="216"/>
      <c r="L76" s="216"/>
      <c r="M76" s="216"/>
      <c r="N76" s="94">
        <v>0</v>
      </c>
      <c r="O76" s="94">
        <v>0</v>
      </c>
      <c r="P76" s="227"/>
      <c r="Q76" s="139"/>
    </row>
    <row r="77" spans="1:17" ht="28.95" customHeight="1" x14ac:dyDescent="0.25">
      <c r="A77" s="222" t="s">
        <v>42</v>
      </c>
      <c r="B77" s="226" t="s">
        <v>281</v>
      </c>
      <c r="C77" s="224" t="s">
        <v>391</v>
      </c>
      <c r="D77" s="88" t="s">
        <v>9</v>
      </c>
      <c r="E77" s="94">
        <f t="shared" si="20"/>
        <v>15000</v>
      </c>
      <c r="F77" s="94">
        <v>0</v>
      </c>
      <c r="G77" s="94">
        <v>0</v>
      </c>
      <c r="H77" s="94">
        <f>H78+H79</f>
        <v>15000</v>
      </c>
      <c r="I77" s="216">
        <f>I78+I79</f>
        <v>0</v>
      </c>
      <c r="J77" s="216"/>
      <c r="K77" s="216"/>
      <c r="L77" s="216"/>
      <c r="M77" s="216"/>
      <c r="N77" s="94">
        <f>N78+N79</f>
        <v>0</v>
      </c>
      <c r="O77" s="94">
        <f>O78+O79</f>
        <v>0</v>
      </c>
      <c r="P77" s="227" t="s">
        <v>31</v>
      </c>
      <c r="Q77" s="139"/>
    </row>
    <row r="78" spans="1:17" ht="41.4" customHeight="1" x14ac:dyDescent="0.25">
      <c r="A78" s="222"/>
      <c r="B78" s="226"/>
      <c r="C78" s="224"/>
      <c r="D78" s="88" t="s">
        <v>181</v>
      </c>
      <c r="E78" s="94">
        <f t="shared" si="20"/>
        <v>11100</v>
      </c>
      <c r="F78" s="94">
        <v>0</v>
      </c>
      <c r="G78" s="94">
        <v>0</v>
      </c>
      <c r="H78" s="94">
        <v>11100</v>
      </c>
      <c r="I78" s="216">
        <v>0</v>
      </c>
      <c r="J78" s="216"/>
      <c r="K78" s="216"/>
      <c r="L78" s="216"/>
      <c r="M78" s="216"/>
      <c r="N78" s="94">
        <v>0</v>
      </c>
      <c r="O78" s="94">
        <v>0</v>
      </c>
      <c r="P78" s="227"/>
      <c r="Q78" s="139"/>
    </row>
    <row r="79" spans="1:17" ht="65.400000000000006" customHeight="1" x14ac:dyDescent="0.25">
      <c r="A79" s="222"/>
      <c r="B79" s="226"/>
      <c r="C79" s="224"/>
      <c r="D79" s="88" t="s">
        <v>29</v>
      </c>
      <c r="E79" s="94">
        <f t="shared" si="20"/>
        <v>3900</v>
      </c>
      <c r="F79" s="94">
        <v>0</v>
      </c>
      <c r="G79" s="94">
        <v>0</v>
      </c>
      <c r="H79" s="94">
        <v>3900</v>
      </c>
      <c r="I79" s="216">
        <v>0</v>
      </c>
      <c r="J79" s="216"/>
      <c r="K79" s="216"/>
      <c r="L79" s="216"/>
      <c r="M79" s="216"/>
      <c r="N79" s="94">
        <v>0</v>
      </c>
      <c r="O79" s="94">
        <v>0</v>
      </c>
      <c r="P79" s="227"/>
      <c r="Q79" s="139"/>
    </row>
    <row r="80" spans="1:17" ht="28.95" customHeight="1" x14ac:dyDescent="0.25">
      <c r="A80" s="228"/>
      <c r="B80" s="229" t="s">
        <v>326</v>
      </c>
      <c r="C80" s="217" t="s">
        <v>12</v>
      </c>
      <c r="D80" s="217" t="s">
        <v>12</v>
      </c>
      <c r="E80" s="217" t="s">
        <v>13</v>
      </c>
      <c r="F80" s="217" t="s">
        <v>4</v>
      </c>
      <c r="G80" s="217" t="s">
        <v>5</v>
      </c>
      <c r="H80" s="217" t="s">
        <v>6</v>
      </c>
      <c r="I80" s="217" t="s">
        <v>358</v>
      </c>
      <c r="J80" s="217" t="s">
        <v>14</v>
      </c>
      <c r="K80" s="217"/>
      <c r="L80" s="217"/>
      <c r="M80" s="217"/>
      <c r="N80" s="217" t="s">
        <v>8</v>
      </c>
      <c r="O80" s="217" t="s">
        <v>355</v>
      </c>
      <c r="P80" s="227"/>
      <c r="Q80" s="139"/>
    </row>
    <row r="81" spans="1:17" ht="28.95" customHeight="1" x14ac:dyDescent="0.25">
      <c r="A81" s="228"/>
      <c r="B81" s="229"/>
      <c r="C81" s="217"/>
      <c r="D81" s="217"/>
      <c r="E81" s="217"/>
      <c r="F81" s="217"/>
      <c r="G81" s="217"/>
      <c r="H81" s="217"/>
      <c r="I81" s="217"/>
      <c r="J81" s="147" t="s">
        <v>16</v>
      </c>
      <c r="K81" s="147" t="s">
        <v>17</v>
      </c>
      <c r="L81" s="147" t="s">
        <v>18</v>
      </c>
      <c r="M81" s="147" t="s">
        <v>19</v>
      </c>
      <c r="N81" s="217"/>
      <c r="O81" s="217"/>
      <c r="P81" s="227"/>
      <c r="Q81" s="139"/>
    </row>
    <row r="82" spans="1:17" ht="28.95" customHeight="1" x14ac:dyDescent="0.25">
      <c r="A82" s="228"/>
      <c r="B82" s="229"/>
      <c r="C82" s="217"/>
      <c r="D82" s="217"/>
      <c r="E82" s="147">
        <f>H82</f>
        <v>1</v>
      </c>
      <c r="F82" s="147">
        <v>0</v>
      </c>
      <c r="G82" s="147">
        <v>0</v>
      </c>
      <c r="H82" s="147">
        <v>1</v>
      </c>
      <c r="I82" s="147" t="s">
        <v>114</v>
      </c>
      <c r="J82" s="147" t="s">
        <v>114</v>
      </c>
      <c r="K82" s="147" t="s">
        <v>114</v>
      </c>
      <c r="L82" s="147" t="s">
        <v>114</v>
      </c>
      <c r="M82" s="147" t="s">
        <v>114</v>
      </c>
      <c r="N82" s="147" t="s">
        <v>114</v>
      </c>
      <c r="O82" s="147" t="s">
        <v>114</v>
      </c>
      <c r="P82" s="227"/>
      <c r="Q82" s="139"/>
    </row>
    <row r="83" spans="1:17" s="53" customFormat="1" x14ac:dyDescent="0.25">
      <c r="A83" s="224"/>
      <c r="B83" s="226" t="s">
        <v>21</v>
      </c>
      <c r="C83" s="224" t="s">
        <v>391</v>
      </c>
      <c r="D83" s="88" t="s">
        <v>9</v>
      </c>
      <c r="E83" s="94">
        <f>F83+G83+H83+I83+N83+O83</f>
        <v>826013.1399999999</v>
      </c>
      <c r="F83" s="94">
        <f>F85+F86+F84+F87</f>
        <v>108199.93</v>
      </c>
      <c r="G83" s="94">
        <f>G85+G86+G84+G87</f>
        <v>132848.4</v>
      </c>
      <c r="H83" s="94">
        <f>H85+H86+H84+H87</f>
        <v>152587.4</v>
      </c>
      <c r="I83" s="216">
        <f>I85+I86+I84+I87</f>
        <v>145678.48000000001</v>
      </c>
      <c r="J83" s="216"/>
      <c r="K83" s="216"/>
      <c r="L83" s="216"/>
      <c r="M83" s="216"/>
      <c r="N83" s="94">
        <f>N85+N86+N84+N87</f>
        <v>147706.25</v>
      </c>
      <c r="O83" s="94">
        <f>O85+O86+O84+O87</f>
        <v>138992.68</v>
      </c>
      <c r="P83" s="224"/>
      <c r="Q83" s="139"/>
    </row>
    <row r="84" spans="1:17" s="53" customFormat="1" ht="66" x14ac:dyDescent="0.25">
      <c r="A84" s="224"/>
      <c r="B84" s="226"/>
      <c r="C84" s="224"/>
      <c r="D84" s="88" t="s">
        <v>30</v>
      </c>
      <c r="E84" s="94">
        <f t="shared" ref="E84:E87" si="21">F84+G84+H84+I84+N84+O84</f>
        <v>777738.85000000009</v>
      </c>
      <c r="F84" s="94">
        <f>F8+F40+F64</f>
        <v>95939.73</v>
      </c>
      <c r="G84" s="94">
        <f>G8+G40+G64</f>
        <v>124754.34999999999</v>
      </c>
      <c r="H84" s="94">
        <f>H8+H40+H64</f>
        <v>129776.72</v>
      </c>
      <c r="I84" s="216">
        <f>I8+I40+I64</f>
        <v>143998.73000000001</v>
      </c>
      <c r="J84" s="216"/>
      <c r="K84" s="216"/>
      <c r="L84" s="216"/>
      <c r="M84" s="216"/>
      <c r="N84" s="94">
        <f>N8+N40+N64</f>
        <v>146005.63</v>
      </c>
      <c r="O84" s="94">
        <f>O8+O40+O64</f>
        <v>137263.69</v>
      </c>
      <c r="P84" s="224"/>
      <c r="Q84" s="139"/>
    </row>
    <row r="85" spans="1:17" s="53" customFormat="1" ht="52.8" x14ac:dyDescent="0.25">
      <c r="A85" s="224"/>
      <c r="B85" s="226"/>
      <c r="C85" s="224"/>
      <c r="D85" s="88" t="s">
        <v>29</v>
      </c>
      <c r="E85" s="94">
        <f t="shared" si="21"/>
        <v>24766.579999999998</v>
      </c>
      <c r="F85" s="94">
        <f>F10</f>
        <v>6188.4000000000005</v>
      </c>
      <c r="G85" s="94">
        <f>G10+G65</f>
        <v>6797.0999999999995</v>
      </c>
      <c r="H85" s="94">
        <f>H10+H65+H76</f>
        <v>10265.119999999999</v>
      </c>
      <c r="I85" s="216">
        <f>I10+I65+I76</f>
        <v>470.28</v>
      </c>
      <c r="J85" s="216"/>
      <c r="K85" s="216"/>
      <c r="L85" s="216"/>
      <c r="M85" s="216"/>
      <c r="N85" s="94">
        <f>N10+N65+N76</f>
        <v>500.31</v>
      </c>
      <c r="O85" s="94">
        <f>O10+O65+O76</f>
        <v>545.37</v>
      </c>
      <c r="P85" s="224"/>
      <c r="Q85" s="139"/>
    </row>
    <row r="86" spans="1:17" s="53" customFormat="1" ht="39" customHeight="1" x14ac:dyDescent="0.25">
      <c r="A86" s="224"/>
      <c r="B86" s="226"/>
      <c r="C86" s="224"/>
      <c r="D86" s="88" t="s">
        <v>181</v>
      </c>
      <c r="E86" s="94">
        <f t="shared" si="21"/>
        <v>19039.45</v>
      </c>
      <c r="F86" s="94">
        <f>F9+F66</f>
        <v>5440.51</v>
      </c>
      <c r="G86" s="94">
        <f>G9</f>
        <v>500.54</v>
      </c>
      <c r="H86" s="94">
        <f>H9+H66+H75</f>
        <v>11605</v>
      </c>
      <c r="I86" s="216">
        <f>I9+I75</f>
        <v>509.47</v>
      </c>
      <c r="J86" s="216"/>
      <c r="K86" s="216"/>
      <c r="L86" s="216"/>
      <c r="M86" s="216"/>
      <c r="N86" s="94">
        <f>N9+N75</f>
        <v>500.31</v>
      </c>
      <c r="O86" s="94">
        <f>O9+O75</f>
        <v>483.62</v>
      </c>
      <c r="P86" s="224"/>
      <c r="Q86" s="139"/>
    </row>
    <row r="87" spans="1:17" s="53" customFormat="1" ht="26.4" x14ac:dyDescent="0.25">
      <c r="A87" s="224"/>
      <c r="B87" s="226"/>
      <c r="C87" s="224"/>
      <c r="D87" s="88" t="s">
        <v>10</v>
      </c>
      <c r="E87" s="94">
        <f t="shared" si="21"/>
        <v>4468.26</v>
      </c>
      <c r="F87" s="94">
        <f>F11</f>
        <v>631.29</v>
      </c>
      <c r="G87" s="94">
        <f>G11</f>
        <v>796.41</v>
      </c>
      <c r="H87" s="94">
        <f>H11</f>
        <v>940.56</v>
      </c>
      <c r="I87" s="216">
        <f>I11</f>
        <v>700</v>
      </c>
      <c r="J87" s="216"/>
      <c r="K87" s="216"/>
      <c r="L87" s="216"/>
      <c r="M87" s="216"/>
      <c r="N87" s="94">
        <f>N11</f>
        <v>700</v>
      </c>
      <c r="O87" s="94">
        <f>O11</f>
        <v>700</v>
      </c>
      <c r="P87" s="224"/>
      <c r="Q87" s="139"/>
    </row>
  </sheetData>
  <mergeCells count="255">
    <mergeCell ref="F21:F22"/>
    <mergeCell ref="G21:G22"/>
    <mergeCell ref="H21:H22"/>
    <mergeCell ref="I21:I22"/>
    <mergeCell ref="A45:A47"/>
    <mergeCell ref="B45:B47"/>
    <mergeCell ref="C45:C47"/>
    <mergeCell ref="D45:D47"/>
    <mergeCell ref="E45:E46"/>
    <mergeCell ref="F45:F46"/>
    <mergeCell ref="G45:G46"/>
    <mergeCell ref="H45:H46"/>
    <mergeCell ref="I45:I46"/>
    <mergeCell ref="C24:C26"/>
    <mergeCell ref="E24:E25"/>
    <mergeCell ref="F24:F25"/>
    <mergeCell ref="G24:G25"/>
    <mergeCell ref="A21:A23"/>
    <mergeCell ref="B21:B23"/>
    <mergeCell ref="C21:C23"/>
    <mergeCell ref="D21:D23"/>
    <mergeCell ref="E21:E22"/>
    <mergeCell ref="A39:A41"/>
    <mergeCell ref="F31:F32"/>
    <mergeCell ref="P31:P33"/>
    <mergeCell ref="I30:M30"/>
    <mergeCell ref="I31:I32"/>
    <mergeCell ref="J31:M31"/>
    <mergeCell ref="I42:M42"/>
    <mergeCell ref="I43:M43"/>
    <mergeCell ref="P67:P70"/>
    <mergeCell ref="P71:P73"/>
    <mergeCell ref="A71:A73"/>
    <mergeCell ref="I71:I72"/>
    <mergeCell ref="A57:A59"/>
    <mergeCell ref="B57:B59"/>
    <mergeCell ref="C57:C59"/>
    <mergeCell ref="P57:P59"/>
    <mergeCell ref="A60:A62"/>
    <mergeCell ref="B60:B62"/>
    <mergeCell ref="C60:C62"/>
    <mergeCell ref="D60:D62"/>
    <mergeCell ref="E60:E61"/>
    <mergeCell ref="F60:F61"/>
    <mergeCell ref="G60:G61"/>
    <mergeCell ref="H60:H61"/>
    <mergeCell ref="B71:B73"/>
    <mergeCell ref="C71:C73"/>
    <mergeCell ref="P34:P35"/>
    <mergeCell ref="P12:P14"/>
    <mergeCell ref="P15:P17"/>
    <mergeCell ref="P27:P30"/>
    <mergeCell ref="I24:I25"/>
    <mergeCell ref="N24:N25"/>
    <mergeCell ref="I15:I16"/>
    <mergeCell ref="N15:N16"/>
    <mergeCell ref="P60:P62"/>
    <mergeCell ref="P42:P44"/>
    <mergeCell ref="P39:P41"/>
    <mergeCell ref="P51:P53"/>
    <mergeCell ref="P18:P20"/>
    <mergeCell ref="I34:M34"/>
    <mergeCell ref="I35:M35"/>
    <mergeCell ref="I44:M44"/>
    <mergeCell ref="J48:M48"/>
    <mergeCell ref="I51:M51"/>
    <mergeCell ref="I52:M52"/>
    <mergeCell ref="I48:I49"/>
    <mergeCell ref="I36:I37"/>
    <mergeCell ref="J36:M36"/>
    <mergeCell ref="I27:M27"/>
    <mergeCell ref="I28:M28"/>
    <mergeCell ref="P54:P56"/>
    <mergeCell ref="N48:N49"/>
    <mergeCell ref="P48:P50"/>
    <mergeCell ref="C54:C56"/>
    <mergeCell ref="D54:D56"/>
    <mergeCell ref="E54:E55"/>
    <mergeCell ref="F54:F55"/>
    <mergeCell ref="H54:H55"/>
    <mergeCell ref="P36:P38"/>
    <mergeCell ref="C48:C50"/>
    <mergeCell ref="D48:D50"/>
    <mergeCell ref="E48:E49"/>
    <mergeCell ref="F48:F49"/>
    <mergeCell ref="G48:G49"/>
    <mergeCell ref="H48:H49"/>
    <mergeCell ref="H36:H37"/>
    <mergeCell ref="I53:M53"/>
    <mergeCell ref="J45:M45"/>
    <mergeCell ref="N45:N46"/>
    <mergeCell ref="O45:O46"/>
    <mergeCell ref="P45:P47"/>
    <mergeCell ref="G36:G37"/>
    <mergeCell ref="G31:G32"/>
    <mergeCell ref="B42:B44"/>
    <mergeCell ref="F36:F37"/>
    <mergeCell ref="C31:C33"/>
    <mergeCell ref="D31:D33"/>
    <mergeCell ref="B54:B56"/>
    <mergeCell ref="D36:D38"/>
    <mergeCell ref="E36:E37"/>
    <mergeCell ref="E31:E32"/>
    <mergeCell ref="B36:B38"/>
    <mergeCell ref="C36:C38"/>
    <mergeCell ref="B48:B50"/>
    <mergeCell ref="C42:C44"/>
    <mergeCell ref="A15:A17"/>
    <mergeCell ref="A24:A26"/>
    <mergeCell ref="A31:A33"/>
    <mergeCell ref="D24:D26"/>
    <mergeCell ref="A34:A35"/>
    <mergeCell ref="A27:A30"/>
    <mergeCell ref="B27:B30"/>
    <mergeCell ref="C27:C30"/>
    <mergeCell ref="A51:A53"/>
    <mergeCell ref="B39:B41"/>
    <mergeCell ref="A42:A44"/>
    <mergeCell ref="A18:A20"/>
    <mergeCell ref="C51:C53"/>
    <mergeCell ref="B18:B20"/>
    <mergeCell ref="C18:C20"/>
    <mergeCell ref="B31:B33"/>
    <mergeCell ref="B34:B35"/>
    <mergeCell ref="C34:C35"/>
    <mergeCell ref="B51:B53"/>
    <mergeCell ref="B15:B17"/>
    <mergeCell ref="C15:C17"/>
    <mergeCell ref="D15:D17"/>
    <mergeCell ref="A48:A50"/>
    <mergeCell ref="A36:A38"/>
    <mergeCell ref="F80:F81"/>
    <mergeCell ref="G80:G81"/>
    <mergeCell ref="H80:H81"/>
    <mergeCell ref="I80:I81"/>
    <mergeCell ref="A80:A82"/>
    <mergeCell ref="B74:B76"/>
    <mergeCell ref="C74:C76"/>
    <mergeCell ref="I67:M67"/>
    <mergeCell ref="I68:M68"/>
    <mergeCell ref="G71:G72"/>
    <mergeCell ref="F71:F72"/>
    <mergeCell ref="D71:D73"/>
    <mergeCell ref="E71:E72"/>
    <mergeCell ref="I65:M65"/>
    <mergeCell ref="I66:M66"/>
    <mergeCell ref="A54:A56"/>
    <mergeCell ref="C39:C41"/>
    <mergeCell ref="G54:G55"/>
    <mergeCell ref="A77:A79"/>
    <mergeCell ref="I58:M58"/>
    <mergeCell ref="I59:M59"/>
    <mergeCell ref="I77:M77"/>
    <mergeCell ref="I78:M78"/>
    <mergeCell ref="I69:M69"/>
    <mergeCell ref="I70:M70"/>
    <mergeCell ref="B63:B66"/>
    <mergeCell ref="P63:P65"/>
    <mergeCell ref="A83:A87"/>
    <mergeCell ref="B83:B87"/>
    <mergeCell ref="C83:C87"/>
    <mergeCell ref="A63:A66"/>
    <mergeCell ref="C63:C66"/>
    <mergeCell ref="A67:A70"/>
    <mergeCell ref="B67:B70"/>
    <mergeCell ref="C67:C70"/>
    <mergeCell ref="P83:P87"/>
    <mergeCell ref="N71:N72"/>
    <mergeCell ref="N80:N81"/>
    <mergeCell ref="P80:P82"/>
    <mergeCell ref="P77:P79"/>
    <mergeCell ref="P74:P76"/>
    <mergeCell ref="B77:B79"/>
    <mergeCell ref="C77:C79"/>
    <mergeCell ref="C80:C82"/>
    <mergeCell ref="D80:D82"/>
    <mergeCell ref="B80:B82"/>
    <mergeCell ref="E80:E81"/>
    <mergeCell ref="A74:A76"/>
    <mergeCell ref="I79:M79"/>
    <mergeCell ref="J80:M80"/>
    <mergeCell ref="A4:A6"/>
    <mergeCell ref="B4:B6"/>
    <mergeCell ref="C4:C6"/>
    <mergeCell ref="D4:D6"/>
    <mergeCell ref="E4:E6"/>
    <mergeCell ref="B7:B11"/>
    <mergeCell ref="C7:C11"/>
    <mergeCell ref="A7:A11"/>
    <mergeCell ref="A12:A14"/>
    <mergeCell ref="B12:B14"/>
    <mergeCell ref="C12:C14"/>
    <mergeCell ref="P21:P23"/>
    <mergeCell ref="G15:G16"/>
    <mergeCell ref="B24:B26"/>
    <mergeCell ref="E15:E16"/>
    <mergeCell ref="F15:F16"/>
    <mergeCell ref="I6:M6"/>
    <mergeCell ref="F4:O5"/>
    <mergeCell ref="I7:M7"/>
    <mergeCell ref="I8:M8"/>
    <mergeCell ref="I9:M9"/>
    <mergeCell ref="I10:M10"/>
    <mergeCell ref="I11:M11"/>
    <mergeCell ref="I12:M12"/>
    <mergeCell ref="I13:M13"/>
    <mergeCell ref="I14:M14"/>
    <mergeCell ref="J15:M15"/>
    <mergeCell ref="I18:M18"/>
    <mergeCell ref="I19:M19"/>
    <mergeCell ref="I20:M20"/>
    <mergeCell ref="J24:M24"/>
    <mergeCell ref="P8:P11"/>
    <mergeCell ref="P24:P26"/>
    <mergeCell ref="P4:P6"/>
    <mergeCell ref="J21:M21"/>
    <mergeCell ref="I84:M84"/>
    <mergeCell ref="I85:M85"/>
    <mergeCell ref="I86:M86"/>
    <mergeCell ref="I87:M87"/>
    <mergeCell ref="H15:H16"/>
    <mergeCell ref="H24:H25"/>
    <mergeCell ref="H31:H32"/>
    <mergeCell ref="J71:M71"/>
    <mergeCell ref="I74:M74"/>
    <mergeCell ref="I75:M75"/>
    <mergeCell ref="I76:M76"/>
    <mergeCell ref="J54:M54"/>
    <mergeCell ref="I57:M57"/>
    <mergeCell ref="I54:I55"/>
    <mergeCell ref="I60:I61"/>
    <mergeCell ref="I39:M39"/>
    <mergeCell ref="I40:M40"/>
    <mergeCell ref="I41:M41"/>
    <mergeCell ref="I29:M29"/>
    <mergeCell ref="H71:H72"/>
    <mergeCell ref="I83:M83"/>
    <mergeCell ref="J60:M60"/>
    <mergeCell ref="I63:M63"/>
    <mergeCell ref="I64:M64"/>
    <mergeCell ref="O15:O16"/>
    <mergeCell ref="O24:O25"/>
    <mergeCell ref="N36:N37"/>
    <mergeCell ref="O36:O37"/>
    <mergeCell ref="O48:O49"/>
    <mergeCell ref="O54:O55"/>
    <mergeCell ref="O60:O61"/>
    <mergeCell ref="O71:O72"/>
    <mergeCell ref="O80:O81"/>
    <mergeCell ref="N31:N32"/>
    <mergeCell ref="O31:O32"/>
    <mergeCell ref="N21:N22"/>
    <mergeCell ref="O21:O22"/>
    <mergeCell ref="N60:N61"/>
    <mergeCell ref="N54:N55"/>
  </mergeCells>
  <pageMargins left="1.1811023622047245" right="0.39370078740157483" top="0.78740157480314965" bottom="0.78740157480314965" header="0.31496062992125984" footer="0.31496062992125984"/>
  <pageSetup paperSize="9" scale="64" fitToHeight="8" orientation="landscape" r:id="rId1"/>
  <headerFooter>
    <oddHeader>&amp;C&amp;P</oddHeader>
  </headerFooter>
  <rowBreaks count="2" manualBreakCount="2">
    <brk id="41" max="14" man="1"/>
    <brk id="66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view="pageBreakPreview" zoomScale="60" zoomScaleNormal="100" workbookViewId="0">
      <selection activeCell="A5" sqref="A5:J12"/>
    </sheetView>
  </sheetViews>
  <sheetFormatPr defaultColWidth="8.88671875" defaultRowHeight="18" x14ac:dyDescent="0.35"/>
  <cols>
    <col min="1" max="1" width="19.5546875" style="56" customWidth="1"/>
    <col min="2" max="2" width="20" style="56" customWidth="1"/>
    <col min="3" max="3" width="26.6640625" style="56" customWidth="1"/>
    <col min="4" max="4" width="18.6640625" style="56" customWidth="1"/>
    <col min="5" max="5" width="17.109375" style="56" customWidth="1"/>
    <col min="6" max="6" width="16.33203125" style="56" customWidth="1"/>
    <col min="7" max="7" width="17.109375" style="56" customWidth="1"/>
    <col min="8" max="8" width="19" style="56" customWidth="1"/>
    <col min="9" max="9" width="16" style="56" customWidth="1"/>
    <col min="10" max="10" width="19.33203125" style="56" customWidth="1"/>
    <col min="11" max="16384" width="8.88671875" style="56"/>
  </cols>
  <sheetData>
    <row r="1" spans="1:10" x14ac:dyDescent="0.35">
      <c r="F1" s="57"/>
    </row>
    <row r="2" spans="1:10" x14ac:dyDescent="0.35">
      <c r="F2" s="57"/>
    </row>
    <row r="3" spans="1:10" ht="50.4" customHeight="1" x14ac:dyDescent="0.35">
      <c r="A3" s="239" t="s">
        <v>96</v>
      </c>
      <c r="B3" s="239"/>
      <c r="C3" s="239"/>
      <c r="D3" s="239"/>
      <c r="E3" s="239"/>
      <c r="F3" s="239"/>
      <c r="G3" s="239"/>
      <c r="H3" s="239"/>
      <c r="I3" s="239"/>
    </row>
    <row r="4" spans="1:10" x14ac:dyDescent="0.35">
      <c r="A4" s="58"/>
    </row>
    <row r="5" spans="1:10" ht="39" customHeight="1" x14ac:dyDescent="0.35">
      <c r="A5" s="231" t="s">
        <v>87</v>
      </c>
      <c r="B5" s="231"/>
      <c r="C5" s="233" t="s">
        <v>54</v>
      </c>
      <c r="D5" s="233"/>
      <c r="E5" s="233"/>
      <c r="F5" s="233"/>
      <c r="G5" s="233"/>
      <c r="H5" s="233"/>
      <c r="I5" s="233"/>
      <c r="J5" s="233"/>
    </row>
    <row r="6" spans="1:10" ht="18" customHeight="1" x14ac:dyDescent="0.35">
      <c r="A6" s="232" t="s">
        <v>88</v>
      </c>
      <c r="B6" s="232" t="s">
        <v>89</v>
      </c>
      <c r="C6" s="233" t="s">
        <v>23</v>
      </c>
      <c r="D6" s="233" t="s">
        <v>90</v>
      </c>
      <c r="E6" s="233"/>
      <c r="F6" s="233"/>
      <c r="G6" s="233"/>
      <c r="H6" s="233"/>
      <c r="I6" s="233"/>
      <c r="J6" s="233"/>
    </row>
    <row r="7" spans="1:10" x14ac:dyDescent="0.35">
      <c r="A7" s="232"/>
      <c r="B7" s="232"/>
      <c r="C7" s="233"/>
      <c r="D7" s="59" t="s">
        <v>91</v>
      </c>
      <c r="E7" s="59">
        <v>2023</v>
      </c>
      <c r="F7" s="59">
        <v>2024</v>
      </c>
      <c r="G7" s="59">
        <v>2025</v>
      </c>
      <c r="H7" s="59">
        <v>2026</v>
      </c>
      <c r="I7" s="59">
        <v>2027</v>
      </c>
      <c r="J7" s="59">
        <v>2028</v>
      </c>
    </row>
    <row r="8" spans="1:10" ht="54" x14ac:dyDescent="0.35">
      <c r="A8" s="232"/>
      <c r="B8" s="232"/>
      <c r="C8" s="155" t="s">
        <v>93</v>
      </c>
      <c r="D8" s="60">
        <f>SUM(E8:J8)</f>
        <v>3862435.2099999995</v>
      </c>
      <c r="E8" s="60">
        <f>пп4!F137</f>
        <v>595930.77999999991</v>
      </c>
      <c r="F8" s="60">
        <f>пп4!G137</f>
        <v>621838.31999999995</v>
      </c>
      <c r="G8" s="60">
        <f>пп4!H137</f>
        <v>626634.69999999995</v>
      </c>
      <c r="H8" s="60">
        <f>пп4!I137</f>
        <v>725338.09</v>
      </c>
      <c r="I8" s="60">
        <f>пп4!N137</f>
        <v>667898.55000000005</v>
      </c>
      <c r="J8" s="60">
        <f>пп4!O137</f>
        <v>624794.77</v>
      </c>
    </row>
    <row r="9" spans="1:10" ht="36" x14ac:dyDescent="0.35">
      <c r="A9" s="232"/>
      <c r="B9" s="232"/>
      <c r="C9" s="15" t="s">
        <v>29</v>
      </c>
      <c r="D9" s="60">
        <f t="shared" ref="D9:D12" si="0">SUM(E9:J9)</f>
        <v>97896.950000000012</v>
      </c>
      <c r="E9" s="60">
        <f>пп4!F138</f>
        <v>25572.45</v>
      </c>
      <c r="F9" s="60">
        <f>пп4!G138</f>
        <v>34821.270000000004</v>
      </c>
      <c r="G9" s="60">
        <f>пп4!H138</f>
        <v>29095.81</v>
      </c>
      <c r="H9" s="79">
        <f>пп4!I138</f>
        <v>2718.4599999999996</v>
      </c>
      <c r="I9" s="79">
        <f>пп4!N138</f>
        <v>2739</v>
      </c>
      <c r="J9" s="79">
        <f>пп4!O138</f>
        <v>2949.96</v>
      </c>
    </row>
    <row r="10" spans="1:10" ht="54" x14ac:dyDescent="0.35">
      <c r="A10" s="232"/>
      <c r="B10" s="232"/>
      <c r="C10" s="155" t="s">
        <v>181</v>
      </c>
      <c r="D10" s="60">
        <f t="shared" si="0"/>
        <v>14687.740000000002</v>
      </c>
      <c r="E10" s="60">
        <f>пп4!F139</f>
        <v>2010</v>
      </c>
      <c r="F10" s="60">
        <f>пп4!G139</f>
        <v>2091.2800000000002</v>
      </c>
      <c r="G10" s="60">
        <f>пп4!H139</f>
        <v>2286.46</v>
      </c>
      <c r="H10" s="79">
        <f>пп4!I139</f>
        <v>2945</v>
      </c>
      <c r="I10" s="79">
        <f>пп4!N139</f>
        <v>2739</v>
      </c>
      <c r="J10" s="79">
        <f>пп4!O139</f>
        <v>2616</v>
      </c>
    </row>
    <row r="11" spans="1:10" ht="36" x14ac:dyDescent="0.35">
      <c r="A11" s="232"/>
      <c r="B11" s="232"/>
      <c r="C11" s="155" t="s">
        <v>73</v>
      </c>
      <c r="D11" s="60">
        <f t="shared" si="0"/>
        <v>576729.55000000005</v>
      </c>
      <c r="E11" s="60">
        <f>пп4!F140</f>
        <v>66731.41</v>
      </c>
      <c r="F11" s="60">
        <f>пп4!G140</f>
        <v>91136.700000000012</v>
      </c>
      <c r="G11" s="60">
        <f>пп4!H140</f>
        <v>110001.18</v>
      </c>
      <c r="H11" s="60">
        <f>пп4!I140</f>
        <v>102953.42</v>
      </c>
      <c r="I11" s="60">
        <f>пп4!N140</f>
        <v>102953.42</v>
      </c>
      <c r="J11" s="60">
        <f>пп4!O140</f>
        <v>102953.42</v>
      </c>
    </row>
    <row r="12" spans="1:10" x14ac:dyDescent="0.35">
      <c r="A12" s="232"/>
      <c r="B12" s="232"/>
      <c r="C12" s="155" t="s">
        <v>92</v>
      </c>
      <c r="D12" s="60">
        <f t="shared" si="0"/>
        <v>4551749.45</v>
      </c>
      <c r="E12" s="60">
        <f t="shared" ref="E12:J12" si="1">E8+E11+E9+E10</f>
        <v>690244.6399999999</v>
      </c>
      <c r="F12" s="60">
        <f t="shared" si="1"/>
        <v>749887.57000000007</v>
      </c>
      <c r="G12" s="60">
        <f t="shared" si="1"/>
        <v>768018.14999999991</v>
      </c>
      <c r="H12" s="60">
        <f t="shared" si="1"/>
        <v>833954.97</v>
      </c>
      <c r="I12" s="60">
        <f t="shared" si="1"/>
        <v>776329.97000000009</v>
      </c>
      <c r="J12" s="60">
        <f t="shared" si="1"/>
        <v>733314.15</v>
      </c>
    </row>
    <row r="13" spans="1:10" x14ac:dyDescent="0.35">
      <c r="A13" s="61"/>
    </row>
  </sheetData>
  <mergeCells count="7">
    <mergeCell ref="A3:I3"/>
    <mergeCell ref="A5:B5"/>
    <mergeCell ref="A6:A12"/>
    <mergeCell ref="B6:B12"/>
    <mergeCell ref="C6:C7"/>
    <mergeCell ref="C5:J5"/>
    <mergeCell ref="D6:J6"/>
  </mergeCells>
  <pageMargins left="1.1811023622047245" right="0.39370078740157483" top="0.78740157480314965" bottom="0.78740157480314965" header="0.31496062992125984" footer="0.31496062992125984"/>
  <pageSetup paperSize="9" scale="69" fitToHeight="13" orientation="landscape" r:id="rId1"/>
  <headerFooter>
    <oddHeader>&amp;C&amp;P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0"/>
  <sheetViews>
    <sheetView topLeftCell="A55" zoomScale="80" zoomScaleNormal="80" zoomScaleSheetLayoutView="80" workbookViewId="0">
      <selection activeCell="K59" sqref="K59"/>
    </sheetView>
  </sheetViews>
  <sheetFormatPr defaultColWidth="8.88671875" defaultRowHeight="13.8" x14ac:dyDescent="0.25"/>
  <cols>
    <col min="1" max="1" width="8.88671875" style="52"/>
    <col min="2" max="2" width="19.6640625" style="52" customWidth="1"/>
    <col min="3" max="3" width="11.6640625" style="68" customWidth="1"/>
    <col min="4" max="4" width="14.6640625" style="52" customWidth="1"/>
    <col min="5" max="5" width="12.109375" style="65" customWidth="1"/>
    <col min="6" max="6" width="12.109375" style="89" customWidth="1"/>
    <col min="7" max="7" width="12.6640625" style="52" customWidth="1"/>
    <col min="8" max="8" width="12" style="65" customWidth="1"/>
    <col min="9" max="9" width="10.33203125" style="52" customWidth="1"/>
    <col min="10" max="10" width="9.88671875" style="52" customWidth="1"/>
    <col min="11" max="11" width="8.6640625" style="52" customWidth="1"/>
    <col min="12" max="12" width="9.44140625" style="52" customWidth="1"/>
    <col min="13" max="13" width="9.33203125" style="52" customWidth="1"/>
    <col min="14" max="15" width="12.6640625" style="52" customWidth="1"/>
    <col min="16" max="16" width="12.88671875" style="52" customWidth="1"/>
    <col min="17" max="16384" width="8.88671875" style="52"/>
  </cols>
  <sheetData>
    <row r="1" spans="1:17" ht="23.4" customHeight="1" x14ac:dyDescent="0.25">
      <c r="A1" s="241" t="s">
        <v>141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</row>
    <row r="2" spans="1:17" ht="18" x14ac:dyDescent="0.25">
      <c r="A2" s="108"/>
    </row>
    <row r="4" spans="1:17" ht="13.95" customHeight="1" x14ac:dyDescent="0.25">
      <c r="A4" s="217" t="s">
        <v>0</v>
      </c>
      <c r="B4" s="217" t="s">
        <v>1</v>
      </c>
      <c r="C4" s="217" t="s">
        <v>22</v>
      </c>
      <c r="D4" s="217" t="s">
        <v>23</v>
      </c>
      <c r="E4" s="217" t="s">
        <v>2</v>
      </c>
      <c r="F4" s="217" t="s">
        <v>3</v>
      </c>
      <c r="G4" s="217"/>
      <c r="H4" s="217"/>
      <c r="I4" s="217"/>
      <c r="J4" s="217"/>
      <c r="K4" s="217"/>
      <c r="L4" s="217"/>
      <c r="M4" s="217"/>
      <c r="N4" s="217"/>
      <c r="O4" s="217"/>
      <c r="P4" s="217" t="s">
        <v>24</v>
      </c>
    </row>
    <row r="5" spans="1:17" ht="30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7" ht="39" customHeight="1" x14ac:dyDescent="0.25">
      <c r="A6" s="217"/>
      <c r="B6" s="217"/>
      <c r="C6" s="217"/>
      <c r="D6" s="217"/>
      <c r="E6" s="217"/>
      <c r="F6" s="87" t="s">
        <v>4</v>
      </c>
      <c r="G6" s="147" t="s">
        <v>5</v>
      </c>
      <c r="H6" s="147" t="s">
        <v>6</v>
      </c>
      <c r="I6" s="217" t="s">
        <v>7</v>
      </c>
      <c r="J6" s="217"/>
      <c r="K6" s="217"/>
      <c r="L6" s="217"/>
      <c r="M6" s="217"/>
      <c r="N6" s="147" t="s">
        <v>8</v>
      </c>
      <c r="O6" s="147" t="s">
        <v>355</v>
      </c>
      <c r="P6" s="217"/>
    </row>
    <row r="7" spans="1:17" ht="13.95" customHeight="1" x14ac:dyDescent="0.25">
      <c r="A7" s="237">
        <v>1</v>
      </c>
      <c r="B7" s="226" t="s">
        <v>103</v>
      </c>
      <c r="C7" s="224" t="s">
        <v>391</v>
      </c>
      <c r="D7" s="151" t="s">
        <v>9</v>
      </c>
      <c r="E7" s="55">
        <f>F7+G7+H7+I7+N7+O7</f>
        <v>885993.31</v>
      </c>
      <c r="F7" s="96">
        <f>F10+F9+F8+F11</f>
        <v>112250.35999999999</v>
      </c>
      <c r="G7" s="96">
        <f>G10+G9+G8+G11</f>
        <v>135626.82</v>
      </c>
      <c r="H7" s="55">
        <f>H10+H9+H8+H11</f>
        <v>151990.69</v>
      </c>
      <c r="I7" s="242">
        <f>I10+I9+I8+I11</f>
        <v>161347.51999999999</v>
      </c>
      <c r="J7" s="242"/>
      <c r="K7" s="242"/>
      <c r="L7" s="242"/>
      <c r="M7" s="242"/>
      <c r="N7" s="96">
        <f>N10+N9+N8+N11</f>
        <v>171633.21999999997</v>
      </c>
      <c r="O7" s="96">
        <f>O10+O9+O8+O11</f>
        <v>153144.70000000001</v>
      </c>
      <c r="P7" s="236"/>
      <c r="Q7" s="140"/>
    </row>
    <row r="8" spans="1:17" ht="66" x14ac:dyDescent="0.25">
      <c r="A8" s="237"/>
      <c r="B8" s="226"/>
      <c r="C8" s="224"/>
      <c r="D8" s="88" t="s">
        <v>30</v>
      </c>
      <c r="E8" s="55">
        <f t="shared" ref="E8:E14" si="0">F8+G8+H8+I8+N8+O8</f>
        <v>708520.69</v>
      </c>
      <c r="F8" s="55">
        <f>F13+F19+F25</f>
        <v>88578.93</v>
      </c>
      <c r="G8" s="55">
        <f>G13+G19+G25</f>
        <v>107392.39</v>
      </c>
      <c r="H8" s="55">
        <f>H13+H19+H25</f>
        <v>118131.35</v>
      </c>
      <c r="I8" s="219">
        <f>I13+I19+I25</f>
        <v>130684.06</v>
      </c>
      <c r="J8" s="219"/>
      <c r="K8" s="219"/>
      <c r="L8" s="219"/>
      <c r="M8" s="219"/>
      <c r="N8" s="55">
        <f>N13+N19+N25</f>
        <v>141155.21999999997</v>
      </c>
      <c r="O8" s="55">
        <f>O13+O19+O25</f>
        <v>122578.74</v>
      </c>
      <c r="P8" s="236"/>
      <c r="Q8" s="140"/>
    </row>
    <row r="9" spans="1:17" ht="36.6" customHeight="1" x14ac:dyDescent="0.25">
      <c r="A9" s="237"/>
      <c r="B9" s="226"/>
      <c r="C9" s="224"/>
      <c r="D9" s="88" t="s">
        <v>181</v>
      </c>
      <c r="E9" s="55">
        <f t="shared" si="0"/>
        <v>14537.74</v>
      </c>
      <c r="F9" s="55">
        <f>F26</f>
        <v>1860</v>
      </c>
      <c r="G9" s="55">
        <f t="shared" ref="G9:N10" si="1">G26</f>
        <v>2091.2800000000002</v>
      </c>
      <c r="H9" s="55">
        <f t="shared" si="1"/>
        <v>2286.46</v>
      </c>
      <c r="I9" s="219">
        <f t="shared" si="1"/>
        <v>2945</v>
      </c>
      <c r="J9" s="219"/>
      <c r="K9" s="219"/>
      <c r="L9" s="219"/>
      <c r="M9" s="219"/>
      <c r="N9" s="55">
        <f t="shared" si="1"/>
        <v>2739</v>
      </c>
      <c r="O9" s="55">
        <f t="shared" ref="O9" si="2">O26</f>
        <v>2616</v>
      </c>
      <c r="P9" s="236"/>
      <c r="Q9" s="140"/>
    </row>
    <row r="10" spans="1:17" ht="52.8" x14ac:dyDescent="0.25">
      <c r="A10" s="237"/>
      <c r="B10" s="226"/>
      <c r="C10" s="224"/>
      <c r="D10" s="88" t="s">
        <v>29</v>
      </c>
      <c r="E10" s="55">
        <f t="shared" si="0"/>
        <v>13382.739999999998</v>
      </c>
      <c r="F10" s="55">
        <f>F27</f>
        <v>1461.43</v>
      </c>
      <c r="G10" s="55">
        <f t="shared" si="1"/>
        <v>1643.15</v>
      </c>
      <c r="H10" s="55">
        <f t="shared" si="1"/>
        <v>1870.74</v>
      </c>
      <c r="I10" s="219">
        <f t="shared" si="1"/>
        <v>2718.4599999999996</v>
      </c>
      <c r="J10" s="219"/>
      <c r="K10" s="219"/>
      <c r="L10" s="219"/>
      <c r="M10" s="219"/>
      <c r="N10" s="55">
        <f t="shared" si="1"/>
        <v>2739</v>
      </c>
      <c r="O10" s="55">
        <f t="shared" ref="O10" si="3">O27</f>
        <v>2949.96</v>
      </c>
      <c r="P10" s="236"/>
      <c r="Q10" s="140"/>
    </row>
    <row r="11" spans="1:17" ht="26.4" x14ac:dyDescent="0.25">
      <c r="A11" s="237"/>
      <c r="B11" s="226"/>
      <c r="C11" s="224"/>
      <c r="D11" s="88" t="s">
        <v>10</v>
      </c>
      <c r="E11" s="55">
        <f t="shared" si="0"/>
        <v>149552.14000000001</v>
      </c>
      <c r="F11" s="55">
        <f>F14</f>
        <v>20350</v>
      </c>
      <c r="G11" s="55">
        <f>G14</f>
        <v>24500</v>
      </c>
      <c r="H11" s="55">
        <f>H14</f>
        <v>29702.14</v>
      </c>
      <c r="I11" s="219">
        <f>I14</f>
        <v>25000</v>
      </c>
      <c r="J11" s="219"/>
      <c r="K11" s="219"/>
      <c r="L11" s="219"/>
      <c r="M11" s="219"/>
      <c r="N11" s="55">
        <f>N14</f>
        <v>25000</v>
      </c>
      <c r="O11" s="55">
        <f>O14</f>
        <v>25000</v>
      </c>
      <c r="P11" s="236"/>
      <c r="Q11" s="140"/>
    </row>
    <row r="12" spans="1:17" ht="13.95" customHeight="1" x14ac:dyDescent="0.25">
      <c r="A12" s="222" t="s">
        <v>25</v>
      </c>
      <c r="B12" s="223" t="s">
        <v>214</v>
      </c>
      <c r="C12" s="224" t="s">
        <v>391</v>
      </c>
      <c r="D12" s="88" t="s">
        <v>9</v>
      </c>
      <c r="E12" s="55">
        <f t="shared" si="0"/>
        <v>803330.85</v>
      </c>
      <c r="F12" s="94">
        <f>F13+F14</f>
        <v>102367.7</v>
      </c>
      <c r="G12" s="94">
        <f>G13+G14</f>
        <v>122207.67999999999</v>
      </c>
      <c r="H12" s="94">
        <f>H13+H14</f>
        <v>138282.14000000001</v>
      </c>
      <c r="I12" s="216">
        <f>I13+I14</f>
        <v>149491.10999999999</v>
      </c>
      <c r="J12" s="216"/>
      <c r="K12" s="216"/>
      <c r="L12" s="216"/>
      <c r="M12" s="216"/>
      <c r="N12" s="94">
        <f>N13+N14</f>
        <v>149491.10999999999</v>
      </c>
      <c r="O12" s="94">
        <f>O13+O14</f>
        <v>141491.10999999999</v>
      </c>
      <c r="P12" s="223" t="s">
        <v>39</v>
      </c>
      <c r="Q12" s="140"/>
    </row>
    <row r="13" spans="1:17" ht="66" x14ac:dyDescent="0.25">
      <c r="A13" s="222"/>
      <c r="B13" s="223"/>
      <c r="C13" s="224"/>
      <c r="D13" s="88" t="s">
        <v>30</v>
      </c>
      <c r="E13" s="55">
        <f t="shared" si="0"/>
        <v>653778.71</v>
      </c>
      <c r="F13" s="94">
        <v>82017.7</v>
      </c>
      <c r="G13" s="94">
        <v>97707.68</v>
      </c>
      <c r="H13" s="94">
        <v>108580</v>
      </c>
      <c r="I13" s="216">
        <v>124491.11</v>
      </c>
      <c r="J13" s="216"/>
      <c r="K13" s="216"/>
      <c r="L13" s="216"/>
      <c r="M13" s="216"/>
      <c r="N13" s="94">
        <v>124491.11</v>
      </c>
      <c r="O13" s="94">
        <v>116491.11</v>
      </c>
      <c r="P13" s="223"/>
      <c r="Q13" s="140"/>
    </row>
    <row r="14" spans="1:17" ht="68.400000000000006" customHeight="1" x14ac:dyDescent="0.25">
      <c r="A14" s="222"/>
      <c r="B14" s="223"/>
      <c r="C14" s="224"/>
      <c r="D14" s="88" t="s">
        <v>10</v>
      </c>
      <c r="E14" s="55">
        <f t="shared" si="0"/>
        <v>149552.14000000001</v>
      </c>
      <c r="F14" s="94">
        <v>20350</v>
      </c>
      <c r="G14" s="94">
        <v>24500</v>
      </c>
      <c r="H14" s="94">
        <v>29702.14</v>
      </c>
      <c r="I14" s="216">
        <v>25000</v>
      </c>
      <c r="J14" s="216"/>
      <c r="K14" s="216"/>
      <c r="L14" s="216"/>
      <c r="M14" s="216"/>
      <c r="N14" s="94">
        <v>25000</v>
      </c>
      <c r="O14" s="94">
        <v>25000</v>
      </c>
      <c r="P14" s="223"/>
      <c r="Q14" s="140"/>
    </row>
    <row r="15" spans="1:17" ht="81" customHeight="1" x14ac:dyDescent="0.25">
      <c r="A15" s="228"/>
      <c r="B15" s="240" t="s">
        <v>240</v>
      </c>
      <c r="C15" s="217" t="s">
        <v>12</v>
      </c>
      <c r="D15" s="217" t="s">
        <v>12</v>
      </c>
      <c r="E15" s="217" t="s">
        <v>13</v>
      </c>
      <c r="F15" s="217" t="s">
        <v>4</v>
      </c>
      <c r="G15" s="217" t="s">
        <v>268</v>
      </c>
      <c r="H15" s="217" t="s">
        <v>359</v>
      </c>
      <c r="I15" s="217" t="s">
        <v>358</v>
      </c>
      <c r="J15" s="217" t="s">
        <v>14</v>
      </c>
      <c r="K15" s="217"/>
      <c r="L15" s="217"/>
      <c r="M15" s="217"/>
      <c r="N15" s="217" t="s">
        <v>8</v>
      </c>
      <c r="O15" s="217" t="s">
        <v>355</v>
      </c>
      <c r="P15" s="220"/>
      <c r="Q15" s="140"/>
    </row>
    <row r="16" spans="1:17" ht="82.2" customHeight="1" x14ac:dyDescent="0.25">
      <c r="A16" s="228"/>
      <c r="B16" s="240"/>
      <c r="C16" s="217"/>
      <c r="D16" s="217"/>
      <c r="E16" s="217"/>
      <c r="F16" s="217"/>
      <c r="G16" s="217"/>
      <c r="H16" s="217"/>
      <c r="I16" s="217"/>
      <c r="J16" s="147" t="s">
        <v>16</v>
      </c>
      <c r="K16" s="147" t="s">
        <v>17</v>
      </c>
      <c r="L16" s="147" t="s">
        <v>18</v>
      </c>
      <c r="M16" s="147" t="s">
        <v>19</v>
      </c>
      <c r="N16" s="217"/>
      <c r="O16" s="217"/>
      <c r="P16" s="220"/>
      <c r="Q16" s="140"/>
    </row>
    <row r="17" spans="1:17" ht="94.95" customHeight="1" x14ac:dyDescent="0.25">
      <c r="A17" s="228"/>
      <c r="B17" s="240"/>
      <c r="C17" s="217"/>
      <c r="D17" s="217"/>
      <c r="E17" s="147">
        <v>100</v>
      </c>
      <c r="F17" s="147">
        <v>100</v>
      </c>
      <c r="G17" s="147">
        <v>100</v>
      </c>
      <c r="H17" s="147">
        <v>100</v>
      </c>
      <c r="I17" s="147">
        <v>100</v>
      </c>
      <c r="J17" s="147">
        <v>25</v>
      </c>
      <c r="K17" s="147">
        <v>50</v>
      </c>
      <c r="L17" s="147">
        <v>75</v>
      </c>
      <c r="M17" s="147">
        <v>100</v>
      </c>
      <c r="N17" s="147">
        <v>100</v>
      </c>
      <c r="O17" s="147">
        <v>100</v>
      </c>
      <c r="P17" s="220"/>
      <c r="Q17" s="140"/>
    </row>
    <row r="18" spans="1:17" ht="13.95" customHeight="1" x14ac:dyDescent="0.25">
      <c r="A18" s="222" t="s">
        <v>34</v>
      </c>
      <c r="B18" s="223" t="s">
        <v>215</v>
      </c>
      <c r="C18" s="224" t="s">
        <v>391</v>
      </c>
      <c r="D18" s="88" t="s">
        <v>9</v>
      </c>
      <c r="E18" s="55">
        <f>F18+G18+H18+I18+N18+O18</f>
        <v>45448.270000000004</v>
      </c>
      <c r="F18" s="94">
        <f>F19+F20</f>
        <v>4969.3</v>
      </c>
      <c r="G18" s="94">
        <f>G19+G20</f>
        <v>8466.32</v>
      </c>
      <c r="H18" s="94">
        <f>H19+H20</f>
        <v>8143.35</v>
      </c>
      <c r="I18" s="216">
        <f>I19+I20</f>
        <v>4472.5</v>
      </c>
      <c r="J18" s="216"/>
      <c r="K18" s="216"/>
      <c r="L18" s="216"/>
      <c r="M18" s="216"/>
      <c r="N18" s="94">
        <f>N19+N20</f>
        <v>15000</v>
      </c>
      <c r="O18" s="94">
        <f>O19+O20</f>
        <v>4396.8</v>
      </c>
      <c r="P18" s="223" t="s">
        <v>39</v>
      </c>
      <c r="Q18" s="140"/>
    </row>
    <row r="19" spans="1:17" ht="66" x14ac:dyDescent="0.25">
      <c r="A19" s="222"/>
      <c r="B19" s="223"/>
      <c r="C19" s="224"/>
      <c r="D19" s="88" t="s">
        <v>30</v>
      </c>
      <c r="E19" s="55">
        <f t="shared" ref="E19:E20" si="4">F19+G19+H19+I19+N19+O19</f>
        <v>45448.270000000004</v>
      </c>
      <c r="F19" s="94">
        <v>4969.3</v>
      </c>
      <c r="G19" s="94">
        <v>8466.32</v>
      </c>
      <c r="H19" s="94">
        <v>8143.35</v>
      </c>
      <c r="I19" s="216">
        <v>4472.5</v>
      </c>
      <c r="J19" s="216"/>
      <c r="K19" s="216"/>
      <c r="L19" s="216"/>
      <c r="M19" s="216"/>
      <c r="N19" s="94">
        <v>15000</v>
      </c>
      <c r="O19" s="94">
        <v>4396.8</v>
      </c>
      <c r="P19" s="223"/>
      <c r="Q19" s="140"/>
    </row>
    <row r="20" spans="1:17" ht="26.4" x14ac:dyDescent="0.25">
      <c r="A20" s="222"/>
      <c r="B20" s="223"/>
      <c r="C20" s="224"/>
      <c r="D20" s="88" t="s">
        <v>10</v>
      </c>
      <c r="E20" s="55">
        <f t="shared" si="4"/>
        <v>0</v>
      </c>
      <c r="F20" s="94">
        <v>0</v>
      </c>
      <c r="G20" s="94">
        <v>0</v>
      </c>
      <c r="H20" s="94">
        <v>0</v>
      </c>
      <c r="I20" s="216">
        <v>0</v>
      </c>
      <c r="J20" s="216"/>
      <c r="K20" s="216"/>
      <c r="L20" s="216"/>
      <c r="M20" s="216"/>
      <c r="N20" s="94">
        <v>0</v>
      </c>
      <c r="O20" s="94">
        <v>0</v>
      </c>
      <c r="P20" s="223"/>
      <c r="Q20" s="140"/>
    </row>
    <row r="21" spans="1:17" ht="54.6" customHeight="1" x14ac:dyDescent="0.25">
      <c r="A21" s="228"/>
      <c r="B21" s="225" t="s">
        <v>252</v>
      </c>
      <c r="C21" s="217" t="s">
        <v>12</v>
      </c>
      <c r="D21" s="217" t="s">
        <v>12</v>
      </c>
      <c r="E21" s="217" t="s">
        <v>13</v>
      </c>
      <c r="F21" s="217" t="s">
        <v>4</v>
      </c>
      <c r="G21" s="217" t="s">
        <v>268</v>
      </c>
      <c r="H21" s="217" t="s">
        <v>359</v>
      </c>
      <c r="I21" s="217" t="s">
        <v>358</v>
      </c>
      <c r="J21" s="217" t="s">
        <v>14</v>
      </c>
      <c r="K21" s="217"/>
      <c r="L21" s="217"/>
      <c r="M21" s="217"/>
      <c r="N21" s="217" t="s">
        <v>8</v>
      </c>
      <c r="O21" s="217" t="s">
        <v>355</v>
      </c>
      <c r="P21" s="220"/>
      <c r="Q21" s="140"/>
    </row>
    <row r="22" spans="1:17" x14ac:dyDescent="0.25">
      <c r="A22" s="228"/>
      <c r="B22" s="225"/>
      <c r="C22" s="217"/>
      <c r="D22" s="217"/>
      <c r="E22" s="217"/>
      <c r="F22" s="217"/>
      <c r="G22" s="217"/>
      <c r="H22" s="217"/>
      <c r="I22" s="217"/>
      <c r="J22" s="147" t="s">
        <v>16</v>
      </c>
      <c r="K22" s="147" t="s">
        <v>17</v>
      </c>
      <c r="L22" s="147" t="s">
        <v>18</v>
      </c>
      <c r="M22" s="147" t="s">
        <v>19</v>
      </c>
      <c r="N22" s="217"/>
      <c r="O22" s="217"/>
      <c r="P22" s="220"/>
      <c r="Q22" s="140"/>
    </row>
    <row r="23" spans="1:17" ht="24" customHeight="1" x14ac:dyDescent="0.25">
      <c r="A23" s="228"/>
      <c r="B23" s="225"/>
      <c r="C23" s="217"/>
      <c r="D23" s="217"/>
      <c r="E23" s="147">
        <f>F23+G23+H23+I23+N23+O23</f>
        <v>31</v>
      </c>
      <c r="F23" s="147">
        <v>6</v>
      </c>
      <c r="G23" s="147">
        <v>6</v>
      </c>
      <c r="H23" s="147">
        <v>4</v>
      </c>
      <c r="I23" s="147">
        <f>M23</f>
        <v>7</v>
      </c>
      <c r="J23" s="147">
        <v>2</v>
      </c>
      <c r="K23" s="147">
        <v>6</v>
      </c>
      <c r="L23" s="147">
        <v>7</v>
      </c>
      <c r="M23" s="147">
        <v>7</v>
      </c>
      <c r="N23" s="147">
        <v>4</v>
      </c>
      <c r="O23" s="147">
        <v>4</v>
      </c>
      <c r="P23" s="220"/>
      <c r="Q23" s="140"/>
    </row>
    <row r="24" spans="1:17" ht="13.95" customHeight="1" x14ac:dyDescent="0.25">
      <c r="A24" s="222" t="s">
        <v>35</v>
      </c>
      <c r="B24" s="226" t="s">
        <v>40</v>
      </c>
      <c r="C24" s="224" t="s">
        <v>391</v>
      </c>
      <c r="D24" s="88" t="s">
        <v>9</v>
      </c>
      <c r="E24" s="55">
        <f>F24+G24+H24+I24+N24+O24</f>
        <v>37214.19</v>
      </c>
      <c r="F24" s="94">
        <f>F27+F26+F25</f>
        <v>4913.3600000000006</v>
      </c>
      <c r="G24" s="94">
        <f>G27+G26+G25</f>
        <v>4952.8200000000006</v>
      </c>
      <c r="H24" s="94">
        <f>H27+H26+H25</f>
        <v>5565.2</v>
      </c>
      <c r="I24" s="216">
        <f>I27+I26+I25</f>
        <v>7383.9099999999989</v>
      </c>
      <c r="J24" s="216"/>
      <c r="K24" s="216"/>
      <c r="L24" s="216"/>
      <c r="M24" s="216"/>
      <c r="N24" s="94">
        <f>N27+N26+N25</f>
        <v>7142.11</v>
      </c>
      <c r="O24" s="94">
        <f>O27+O26+O25</f>
        <v>7256.79</v>
      </c>
      <c r="P24" s="224" t="s">
        <v>39</v>
      </c>
      <c r="Q24" s="140"/>
    </row>
    <row r="25" spans="1:17" ht="69.599999999999994" customHeight="1" x14ac:dyDescent="0.25">
      <c r="A25" s="222"/>
      <c r="B25" s="226"/>
      <c r="C25" s="224"/>
      <c r="D25" s="88" t="s">
        <v>30</v>
      </c>
      <c r="E25" s="55">
        <f t="shared" ref="E25:E27" si="5">F25+G25+H25+I25+N25+O25</f>
        <v>9293.7099999999991</v>
      </c>
      <c r="F25" s="94">
        <v>1591.93</v>
      </c>
      <c r="G25" s="94">
        <v>1218.3900000000001</v>
      </c>
      <c r="H25" s="94">
        <v>1408</v>
      </c>
      <c r="I25" s="216">
        <f>1720.46-0.01</f>
        <v>1720.45</v>
      </c>
      <c r="J25" s="216"/>
      <c r="K25" s="216"/>
      <c r="L25" s="216"/>
      <c r="M25" s="216"/>
      <c r="N25" s="94">
        <f>1664.12-0.01</f>
        <v>1664.11</v>
      </c>
      <c r="O25" s="94">
        <f>1690.84-0.01</f>
        <v>1690.83</v>
      </c>
      <c r="P25" s="224"/>
      <c r="Q25" s="140"/>
    </row>
    <row r="26" spans="1:17" ht="45.6" customHeight="1" x14ac:dyDescent="0.25">
      <c r="A26" s="222"/>
      <c r="B26" s="226"/>
      <c r="C26" s="224"/>
      <c r="D26" s="88" t="s">
        <v>181</v>
      </c>
      <c r="E26" s="55">
        <f t="shared" si="5"/>
        <v>14537.74</v>
      </c>
      <c r="F26" s="94">
        <v>1860</v>
      </c>
      <c r="G26" s="94">
        <v>2091.2800000000002</v>
      </c>
      <c r="H26" s="94">
        <v>2286.46</v>
      </c>
      <c r="I26" s="216">
        <v>2945</v>
      </c>
      <c r="J26" s="216"/>
      <c r="K26" s="216"/>
      <c r="L26" s="216"/>
      <c r="M26" s="216"/>
      <c r="N26" s="94">
        <v>2739</v>
      </c>
      <c r="O26" s="94">
        <v>2616</v>
      </c>
      <c r="P26" s="224"/>
      <c r="Q26" s="140"/>
    </row>
    <row r="27" spans="1:17" ht="55.95" customHeight="1" x14ac:dyDescent="0.25">
      <c r="A27" s="222"/>
      <c r="B27" s="226"/>
      <c r="C27" s="224"/>
      <c r="D27" s="88" t="s">
        <v>29</v>
      </c>
      <c r="E27" s="55">
        <f t="shared" si="5"/>
        <v>13382.739999999998</v>
      </c>
      <c r="F27" s="94">
        <v>1461.43</v>
      </c>
      <c r="G27" s="94">
        <v>1643.15</v>
      </c>
      <c r="H27" s="94">
        <v>1870.74</v>
      </c>
      <c r="I27" s="216">
        <f>2718.47-0.01</f>
        <v>2718.4599999999996</v>
      </c>
      <c r="J27" s="216"/>
      <c r="K27" s="216"/>
      <c r="L27" s="216"/>
      <c r="M27" s="216"/>
      <c r="N27" s="94">
        <v>2739</v>
      </c>
      <c r="O27" s="94">
        <v>2949.96</v>
      </c>
      <c r="P27" s="224"/>
      <c r="Q27" s="140"/>
    </row>
    <row r="28" spans="1:17" ht="28.95" customHeight="1" x14ac:dyDescent="0.25">
      <c r="A28" s="222"/>
      <c r="B28" s="226" t="s">
        <v>183</v>
      </c>
      <c r="C28" s="218" t="s">
        <v>12</v>
      </c>
      <c r="D28" s="218" t="s">
        <v>12</v>
      </c>
      <c r="E28" s="218" t="s">
        <v>13</v>
      </c>
      <c r="F28" s="218" t="s">
        <v>4</v>
      </c>
      <c r="G28" s="218" t="s">
        <v>268</v>
      </c>
      <c r="H28" s="218" t="s">
        <v>359</v>
      </c>
      <c r="I28" s="218" t="s">
        <v>358</v>
      </c>
      <c r="J28" s="218" t="s">
        <v>14</v>
      </c>
      <c r="K28" s="218"/>
      <c r="L28" s="218"/>
      <c r="M28" s="218"/>
      <c r="N28" s="218" t="s">
        <v>8</v>
      </c>
      <c r="O28" s="218" t="s">
        <v>355</v>
      </c>
      <c r="P28" s="224"/>
      <c r="Q28" s="140"/>
    </row>
    <row r="29" spans="1:17" ht="52.2" customHeight="1" x14ac:dyDescent="0.25">
      <c r="A29" s="222"/>
      <c r="B29" s="226"/>
      <c r="C29" s="218"/>
      <c r="D29" s="218"/>
      <c r="E29" s="218"/>
      <c r="F29" s="218"/>
      <c r="G29" s="218"/>
      <c r="H29" s="218"/>
      <c r="I29" s="218"/>
      <c r="J29" s="154" t="s">
        <v>16</v>
      </c>
      <c r="K29" s="154" t="s">
        <v>17</v>
      </c>
      <c r="L29" s="154" t="s">
        <v>18</v>
      </c>
      <c r="M29" s="154" t="s">
        <v>19</v>
      </c>
      <c r="N29" s="218"/>
      <c r="O29" s="218"/>
      <c r="P29" s="224"/>
      <c r="Q29" s="140"/>
    </row>
    <row r="30" spans="1:17" ht="87" customHeight="1" x14ac:dyDescent="0.25">
      <c r="A30" s="222"/>
      <c r="B30" s="226"/>
      <c r="C30" s="218"/>
      <c r="D30" s="218"/>
      <c r="E30" s="154">
        <v>3</v>
      </c>
      <c r="F30" s="154">
        <v>1</v>
      </c>
      <c r="G30" s="154">
        <v>1</v>
      </c>
      <c r="H30" s="154">
        <v>1</v>
      </c>
      <c r="I30" s="154" t="s">
        <v>114</v>
      </c>
      <c r="J30" s="154" t="s">
        <v>114</v>
      </c>
      <c r="K30" s="154" t="s">
        <v>114</v>
      </c>
      <c r="L30" s="154" t="s">
        <v>114</v>
      </c>
      <c r="M30" s="154" t="s">
        <v>114</v>
      </c>
      <c r="N30" s="154" t="s">
        <v>114</v>
      </c>
      <c r="O30" s="154" t="s">
        <v>114</v>
      </c>
      <c r="P30" s="224"/>
      <c r="Q30" s="140"/>
    </row>
    <row r="31" spans="1:17" ht="202.2" customHeight="1" x14ac:dyDescent="0.25">
      <c r="A31" s="150"/>
      <c r="B31" s="152" t="s">
        <v>413</v>
      </c>
      <c r="C31" s="154" t="s">
        <v>12</v>
      </c>
      <c r="D31" s="154" t="s">
        <v>12</v>
      </c>
      <c r="E31" s="154">
        <f>F31+G31+H31+I31+N31+O31</f>
        <v>3</v>
      </c>
      <c r="F31" s="154">
        <v>0</v>
      </c>
      <c r="G31" s="154">
        <v>0</v>
      </c>
      <c r="H31" s="154">
        <v>0</v>
      </c>
      <c r="I31" s="154">
        <v>1</v>
      </c>
      <c r="J31" s="154">
        <v>0</v>
      </c>
      <c r="K31" s="154">
        <v>0</v>
      </c>
      <c r="L31" s="154">
        <v>0</v>
      </c>
      <c r="M31" s="154">
        <v>1</v>
      </c>
      <c r="N31" s="154">
        <v>1</v>
      </c>
      <c r="O31" s="154">
        <v>1</v>
      </c>
      <c r="P31" s="153"/>
      <c r="Q31" s="140"/>
    </row>
    <row r="32" spans="1:17" ht="13.95" customHeight="1" x14ac:dyDescent="0.25">
      <c r="A32" s="222" t="s">
        <v>208</v>
      </c>
      <c r="B32" s="223" t="s">
        <v>43</v>
      </c>
      <c r="C32" s="224" t="s">
        <v>391</v>
      </c>
      <c r="D32" s="88" t="s">
        <v>9</v>
      </c>
      <c r="E32" s="55">
        <f>F32+G32+H32+I32+N32+O32</f>
        <v>3252061.1799999997</v>
      </c>
      <c r="F32" s="94">
        <f>F33+F34</f>
        <v>430288.35</v>
      </c>
      <c r="G32" s="94">
        <f>G33+G34</f>
        <v>505912.55999999994</v>
      </c>
      <c r="H32" s="94">
        <f>H33+H34</f>
        <v>566029.94999999995</v>
      </c>
      <c r="I32" s="216">
        <f>I33+I34</f>
        <v>593463.86</v>
      </c>
      <c r="J32" s="216"/>
      <c r="K32" s="216"/>
      <c r="L32" s="216"/>
      <c r="M32" s="216"/>
      <c r="N32" s="94">
        <f>N33+N34</f>
        <v>587498.48</v>
      </c>
      <c r="O32" s="94">
        <f>O33+O34</f>
        <v>568867.98</v>
      </c>
      <c r="P32" s="223"/>
      <c r="Q32" s="140"/>
    </row>
    <row r="33" spans="1:17" ht="66" x14ac:dyDescent="0.25">
      <c r="A33" s="222"/>
      <c r="B33" s="223"/>
      <c r="C33" s="224"/>
      <c r="D33" s="88" t="s">
        <v>30</v>
      </c>
      <c r="E33" s="55">
        <f t="shared" ref="E33:E37" si="6">F33+G33+H33+I33+N33+O33</f>
        <v>2843996.51</v>
      </c>
      <c r="F33" s="94">
        <f>F36+F43</f>
        <v>383906.93999999994</v>
      </c>
      <c r="G33" s="94">
        <f>G36+G43</f>
        <v>445671.53999999992</v>
      </c>
      <c r="H33" s="94">
        <f>H36+H43</f>
        <v>489558.97</v>
      </c>
      <c r="I33" s="216">
        <f>I36+I43</f>
        <v>518473.44</v>
      </c>
      <c r="J33" s="216"/>
      <c r="K33" s="216"/>
      <c r="L33" s="216"/>
      <c r="M33" s="216"/>
      <c r="N33" s="94">
        <f>N36+N43</f>
        <v>512508.06</v>
      </c>
      <c r="O33" s="94">
        <f>O36+O43</f>
        <v>493877.56</v>
      </c>
      <c r="P33" s="223"/>
      <c r="Q33" s="140"/>
    </row>
    <row r="34" spans="1:17" ht="26.4" x14ac:dyDescent="0.25">
      <c r="A34" s="222"/>
      <c r="B34" s="223"/>
      <c r="C34" s="224"/>
      <c r="D34" s="88" t="s">
        <v>10</v>
      </c>
      <c r="E34" s="55">
        <f t="shared" si="6"/>
        <v>408064.67</v>
      </c>
      <c r="F34" s="94">
        <f>F37</f>
        <v>46381.41</v>
      </c>
      <c r="G34" s="94">
        <f>G37</f>
        <v>60241.020000000004</v>
      </c>
      <c r="H34" s="94">
        <f>H37</f>
        <v>76470.98</v>
      </c>
      <c r="I34" s="216">
        <f>I37</f>
        <v>74990.42</v>
      </c>
      <c r="J34" s="216"/>
      <c r="K34" s="216"/>
      <c r="L34" s="216"/>
      <c r="M34" s="216"/>
      <c r="N34" s="94">
        <f>N37</f>
        <v>74990.42</v>
      </c>
      <c r="O34" s="94">
        <f>O37</f>
        <v>74990.42</v>
      </c>
      <c r="P34" s="223"/>
      <c r="Q34" s="140"/>
    </row>
    <row r="35" spans="1:17" ht="131.4" customHeight="1" x14ac:dyDescent="0.25">
      <c r="A35" s="222" t="s">
        <v>126</v>
      </c>
      <c r="B35" s="223" t="s">
        <v>370</v>
      </c>
      <c r="C35" s="224" t="s">
        <v>391</v>
      </c>
      <c r="D35" s="88" t="s">
        <v>9</v>
      </c>
      <c r="E35" s="55">
        <f t="shared" si="6"/>
        <v>3163989.5</v>
      </c>
      <c r="F35" s="94">
        <f>F36+F37</f>
        <v>410089.30999999994</v>
      </c>
      <c r="G35" s="94">
        <f>G36+G37</f>
        <v>490371.70999999996</v>
      </c>
      <c r="H35" s="94">
        <f>H36+H37</f>
        <v>550024.54</v>
      </c>
      <c r="I35" s="216">
        <f>I36+I37</f>
        <v>574167.98</v>
      </c>
      <c r="J35" s="216"/>
      <c r="K35" s="216"/>
      <c r="L35" s="216"/>
      <c r="M35" s="216"/>
      <c r="N35" s="94">
        <f>N36+N37</f>
        <v>574167.98</v>
      </c>
      <c r="O35" s="94">
        <f>O36+O37</f>
        <v>565167.98</v>
      </c>
      <c r="P35" s="243" t="s">
        <v>210</v>
      </c>
      <c r="Q35" s="140"/>
    </row>
    <row r="36" spans="1:17" ht="183.6" customHeight="1" x14ac:dyDescent="0.25">
      <c r="A36" s="222"/>
      <c r="B36" s="223"/>
      <c r="C36" s="224"/>
      <c r="D36" s="88" t="s">
        <v>30</v>
      </c>
      <c r="E36" s="55">
        <f t="shared" si="6"/>
        <v>2755924.83</v>
      </c>
      <c r="F36" s="94">
        <v>363707.89999999997</v>
      </c>
      <c r="G36" s="94">
        <v>430130.68999999994</v>
      </c>
      <c r="H36" s="94">
        <v>473553.56</v>
      </c>
      <c r="I36" s="216">
        <v>499177.56</v>
      </c>
      <c r="J36" s="216"/>
      <c r="K36" s="216"/>
      <c r="L36" s="216"/>
      <c r="M36" s="216"/>
      <c r="N36" s="94">
        <v>499177.56</v>
      </c>
      <c r="O36" s="94">
        <v>490177.56</v>
      </c>
      <c r="P36" s="243"/>
      <c r="Q36" s="140"/>
    </row>
    <row r="37" spans="1:17" ht="100.2" customHeight="1" x14ac:dyDescent="0.25">
      <c r="A37" s="222"/>
      <c r="B37" s="223"/>
      <c r="C37" s="224"/>
      <c r="D37" s="88" t="s">
        <v>10</v>
      </c>
      <c r="E37" s="55">
        <f t="shared" si="6"/>
        <v>408064.67</v>
      </c>
      <c r="F37" s="94">
        <v>46381.41</v>
      </c>
      <c r="G37" s="94">
        <f>9744.94+2686.04+1241.54+46568.5</f>
        <v>60241.020000000004</v>
      </c>
      <c r="H37" s="94">
        <f>61100+10789.58+3144.36+1437.04</f>
        <v>76470.98</v>
      </c>
      <c r="I37" s="216">
        <f>61000+9886+2804.42+1300</f>
        <v>74990.42</v>
      </c>
      <c r="J37" s="216"/>
      <c r="K37" s="216"/>
      <c r="L37" s="216"/>
      <c r="M37" s="216"/>
      <c r="N37" s="94">
        <v>74990.42</v>
      </c>
      <c r="O37" s="94">
        <v>74990.42</v>
      </c>
      <c r="P37" s="243"/>
      <c r="Q37" s="140"/>
    </row>
    <row r="38" spans="1:17" ht="81" customHeight="1" x14ac:dyDescent="0.25">
      <c r="A38" s="228"/>
      <c r="B38" s="240" t="s">
        <v>415</v>
      </c>
      <c r="C38" s="217" t="s">
        <v>12</v>
      </c>
      <c r="D38" s="217" t="s">
        <v>12</v>
      </c>
      <c r="E38" s="217" t="s">
        <v>13</v>
      </c>
      <c r="F38" s="217" t="s">
        <v>4</v>
      </c>
      <c r="G38" s="217" t="s">
        <v>268</v>
      </c>
      <c r="H38" s="217" t="s">
        <v>359</v>
      </c>
      <c r="I38" s="217" t="s">
        <v>358</v>
      </c>
      <c r="J38" s="217" t="s">
        <v>14</v>
      </c>
      <c r="K38" s="217"/>
      <c r="L38" s="217"/>
      <c r="M38" s="217"/>
      <c r="N38" s="217" t="s">
        <v>8</v>
      </c>
      <c r="O38" s="217" t="s">
        <v>355</v>
      </c>
      <c r="P38" s="220"/>
      <c r="Q38" s="140"/>
    </row>
    <row r="39" spans="1:17" ht="82.2" customHeight="1" x14ac:dyDescent="0.25">
      <c r="A39" s="228"/>
      <c r="B39" s="240"/>
      <c r="C39" s="217"/>
      <c r="D39" s="217"/>
      <c r="E39" s="217"/>
      <c r="F39" s="217"/>
      <c r="G39" s="217"/>
      <c r="H39" s="217"/>
      <c r="I39" s="217"/>
      <c r="J39" s="147" t="s">
        <v>16</v>
      </c>
      <c r="K39" s="147" t="s">
        <v>17</v>
      </c>
      <c r="L39" s="147" t="s">
        <v>18</v>
      </c>
      <c r="M39" s="147" t="s">
        <v>19</v>
      </c>
      <c r="N39" s="217"/>
      <c r="O39" s="217"/>
      <c r="P39" s="220"/>
      <c r="Q39" s="140"/>
    </row>
    <row r="40" spans="1:17" ht="103.2" customHeight="1" x14ac:dyDescent="0.25">
      <c r="A40" s="228"/>
      <c r="B40" s="240"/>
      <c r="C40" s="217"/>
      <c r="D40" s="217"/>
      <c r="E40" s="147">
        <v>100</v>
      </c>
      <c r="F40" s="147" t="s">
        <v>410</v>
      </c>
      <c r="G40" s="147" t="s">
        <v>410</v>
      </c>
      <c r="H40" s="147" t="s">
        <v>410</v>
      </c>
      <c r="I40" s="147">
        <v>100</v>
      </c>
      <c r="J40" s="147" t="s">
        <v>116</v>
      </c>
      <c r="K40" s="147">
        <v>50</v>
      </c>
      <c r="L40" s="147">
        <v>75</v>
      </c>
      <c r="M40" s="147">
        <v>100</v>
      </c>
      <c r="N40" s="147">
        <v>100</v>
      </c>
      <c r="O40" s="147">
        <v>100</v>
      </c>
      <c r="P40" s="220"/>
      <c r="Q40" s="140"/>
    </row>
    <row r="41" spans="1:17" ht="222" customHeight="1" x14ac:dyDescent="0.25">
      <c r="A41" s="156"/>
      <c r="B41" s="163" t="s">
        <v>439</v>
      </c>
      <c r="C41" s="147" t="s">
        <v>12</v>
      </c>
      <c r="D41" s="147" t="s">
        <v>12</v>
      </c>
      <c r="E41" s="147">
        <v>100</v>
      </c>
      <c r="F41" s="147">
        <v>100</v>
      </c>
      <c r="G41" s="147">
        <v>100</v>
      </c>
      <c r="H41" s="147">
        <v>100</v>
      </c>
      <c r="I41" s="147" t="s">
        <v>410</v>
      </c>
      <c r="J41" s="147" t="s">
        <v>410</v>
      </c>
      <c r="K41" s="147" t="s">
        <v>410</v>
      </c>
      <c r="L41" s="147" t="s">
        <v>410</v>
      </c>
      <c r="M41" s="147" t="s">
        <v>410</v>
      </c>
      <c r="N41" s="147" t="s">
        <v>410</v>
      </c>
      <c r="O41" s="147" t="s">
        <v>410</v>
      </c>
      <c r="P41" s="149"/>
      <c r="Q41" s="140"/>
    </row>
    <row r="42" spans="1:17" ht="126.6" customHeight="1" x14ac:dyDescent="0.25">
      <c r="A42" s="222" t="s">
        <v>169</v>
      </c>
      <c r="B42" s="223" t="s">
        <v>216</v>
      </c>
      <c r="C42" s="224" t="s">
        <v>391</v>
      </c>
      <c r="D42" s="88" t="s">
        <v>9</v>
      </c>
      <c r="E42" s="55">
        <f>F42+G42+H42+I42+N42+O42</f>
        <v>88071.680000000008</v>
      </c>
      <c r="F42" s="94">
        <f>F43+F44</f>
        <v>20199.04</v>
      </c>
      <c r="G42" s="94">
        <f>G43+G44</f>
        <v>15540.85</v>
      </c>
      <c r="H42" s="94">
        <f>H43+H44</f>
        <v>16005.41</v>
      </c>
      <c r="I42" s="216">
        <f>I43+I44</f>
        <v>19295.88</v>
      </c>
      <c r="J42" s="216"/>
      <c r="K42" s="216"/>
      <c r="L42" s="216"/>
      <c r="M42" s="216"/>
      <c r="N42" s="94">
        <f>N43+N44</f>
        <v>13330.5</v>
      </c>
      <c r="O42" s="94">
        <f>O43+O44</f>
        <v>3700</v>
      </c>
      <c r="P42" s="243" t="s">
        <v>210</v>
      </c>
      <c r="Q42" s="140"/>
    </row>
    <row r="43" spans="1:17" ht="168" customHeight="1" x14ac:dyDescent="0.25">
      <c r="A43" s="222"/>
      <c r="B43" s="223"/>
      <c r="C43" s="224"/>
      <c r="D43" s="88" t="s">
        <v>30</v>
      </c>
      <c r="E43" s="55">
        <f t="shared" ref="E43:E44" si="7">F43+G43+H43+I43+N43+O43</f>
        <v>88071.680000000008</v>
      </c>
      <c r="F43" s="94">
        <v>20199.04</v>
      </c>
      <c r="G43" s="94">
        <v>15540.85</v>
      </c>
      <c r="H43" s="94">
        <v>16005.41</v>
      </c>
      <c r="I43" s="216">
        <v>19295.88</v>
      </c>
      <c r="J43" s="216"/>
      <c r="K43" s="216"/>
      <c r="L43" s="216"/>
      <c r="M43" s="216"/>
      <c r="N43" s="94">
        <v>13330.5</v>
      </c>
      <c r="O43" s="94">
        <v>3700</v>
      </c>
      <c r="P43" s="243"/>
      <c r="Q43" s="140"/>
    </row>
    <row r="44" spans="1:17" ht="120.6" customHeight="1" x14ac:dyDescent="0.25">
      <c r="A44" s="222"/>
      <c r="B44" s="223"/>
      <c r="C44" s="224"/>
      <c r="D44" s="88" t="s">
        <v>10</v>
      </c>
      <c r="E44" s="55">
        <f t="shared" si="7"/>
        <v>0</v>
      </c>
      <c r="F44" s="94">
        <v>0</v>
      </c>
      <c r="G44" s="94">
        <v>0</v>
      </c>
      <c r="H44" s="94">
        <v>0</v>
      </c>
      <c r="I44" s="216">
        <v>0</v>
      </c>
      <c r="J44" s="216"/>
      <c r="K44" s="216"/>
      <c r="L44" s="216"/>
      <c r="M44" s="216"/>
      <c r="N44" s="94">
        <v>0</v>
      </c>
      <c r="O44" s="94">
        <v>0</v>
      </c>
      <c r="P44" s="243"/>
      <c r="Q44" s="140"/>
    </row>
    <row r="45" spans="1:17" x14ac:dyDescent="0.25">
      <c r="A45" s="228"/>
      <c r="B45" s="225" t="s">
        <v>252</v>
      </c>
      <c r="C45" s="217" t="s">
        <v>12</v>
      </c>
      <c r="D45" s="217" t="s">
        <v>12</v>
      </c>
      <c r="E45" s="217" t="s">
        <v>13</v>
      </c>
      <c r="F45" s="217" t="s">
        <v>4</v>
      </c>
      <c r="G45" s="217" t="s">
        <v>5</v>
      </c>
      <c r="H45" s="217" t="s">
        <v>6</v>
      </c>
      <c r="I45" s="217" t="s">
        <v>358</v>
      </c>
      <c r="J45" s="217" t="s">
        <v>14</v>
      </c>
      <c r="K45" s="217"/>
      <c r="L45" s="217"/>
      <c r="M45" s="217"/>
      <c r="N45" s="217" t="s">
        <v>8</v>
      </c>
      <c r="O45" s="217" t="s">
        <v>355</v>
      </c>
      <c r="P45" s="220"/>
      <c r="Q45" s="140"/>
    </row>
    <row r="46" spans="1:17" x14ac:dyDescent="0.25">
      <c r="A46" s="228"/>
      <c r="B46" s="225"/>
      <c r="C46" s="217"/>
      <c r="D46" s="217"/>
      <c r="E46" s="217"/>
      <c r="F46" s="217"/>
      <c r="G46" s="217"/>
      <c r="H46" s="217"/>
      <c r="I46" s="217"/>
      <c r="J46" s="147" t="s">
        <v>16</v>
      </c>
      <c r="K46" s="147" t="s">
        <v>17</v>
      </c>
      <c r="L46" s="147" t="s">
        <v>18</v>
      </c>
      <c r="M46" s="147" t="s">
        <v>19</v>
      </c>
      <c r="N46" s="217"/>
      <c r="O46" s="217"/>
      <c r="P46" s="220"/>
      <c r="Q46" s="140"/>
    </row>
    <row r="47" spans="1:17" ht="57.6" customHeight="1" x14ac:dyDescent="0.25">
      <c r="A47" s="228"/>
      <c r="B47" s="225"/>
      <c r="C47" s="217"/>
      <c r="D47" s="217"/>
      <c r="E47" s="147">
        <f>F47+G47+H47</f>
        <v>79</v>
      </c>
      <c r="F47" s="147">
        <v>6</v>
      </c>
      <c r="G47" s="147">
        <v>37</v>
      </c>
      <c r="H47" s="147">
        <v>36</v>
      </c>
      <c r="I47" s="147" t="s">
        <v>114</v>
      </c>
      <c r="J47" s="147" t="s">
        <v>114</v>
      </c>
      <c r="K47" s="147" t="s">
        <v>114</v>
      </c>
      <c r="L47" s="147" t="s">
        <v>114</v>
      </c>
      <c r="M47" s="147" t="s">
        <v>114</v>
      </c>
      <c r="N47" s="147" t="s">
        <v>114</v>
      </c>
      <c r="O47" s="147" t="s">
        <v>114</v>
      </c>
      <c r="P47" s="220"/>
      <c r="Q47" s="140"/>
    </row>
    <row r="48" spans="1:17" ht="28.95" customHeight="1" x14ac:dyDescent="0.25">
      <c r="A48" s="228"/>
      <c r="B48" s="225" t="s">
        <v>404</v>
      </c>
      <c r="C48" s="217" t="s">
        <v>12</v>
      </c>
      <c r="D48" s="217" t="s">
        <v>12</v>
      </c>
      <c r="E48" s="217" t="s">
        <v>13</v>
      </c>
      <c r="F48" s="217" t="s">
        <v>4</v>
      </c>
      <c r="G48" s="217" t="s">
        <v>5</v>
      </c>
      <c r="H48" s="217" t="s">
        <v>6</v>
      </c>
      <c r="I48" s="217" t="s">
        <v>358</v>
      </c>
      <c r="J48" s="217" t="s">
        <v>14</v>
      </c>
      <c r="K48" s="217"/>
      <c r="L48" s="217"/>
      <c r="M48" s="217"/>
      <c r="N48" s="217" t="s">
        <v>8</v>
      </c>
      <c r="O48" s="217" t="s">
        <v>355</v>
      </c>
      <c r="P48" s="220"/>
      <c r="Q48" s="140"/>
    </row>
    <row r="49" spans="1:17" ht="29.4" customHeight="1" x14ac:dyDescent="0.25">
      <c r="A49" s="228"/>
      <c r="B49" s="225"/>
      <c r="C49" s="217"/>
      <c r="D49" s="217"/>
      <c r="E49" s="217"/>
      <c r="F49" s="217"/>
      <c r="G49" s="217"/>
      <c r="H49" s="217"/>
      <c r="I49" s="217"/>
      <c r="J49" s="147" t="s">
        <v>16</v>
      </c>
      <c r="K49" s="147" t="s">
        <v>17</v>
      </c>
      <c r="L49" s="147" t="s">
        <v>18</v>
      </c>
      <c r="M49" s="147" t="s">
        <v>19</v>
      </c>
      <c r="N49" s="217"/>
      <c r="O49" s="217"/>
      <c r="P49" s="220"/>
      <c r="Q49" s="140"/>
    </row>
    <row r="50" spans="1:17" ht="23.4" customHeight="1" x14ac:dyDescent="0.25">
      <c r="A50" s="228"/>
      <c r="B50" s="225"/>
      <c r="C50" s="217"/>
      <c r="D50" s="217"/>
      <c r="E50" s="147">
        <f>I50+N50+O50</f>
        <v>66</v>
      </c>
      <c r="F50" s="147" t="s">
        <v>114</v>
      </c>
      <c r="G50" s="147" t="s">
        <v>114</v>
      </c>
      <c r="H50" s="147" t="s">
        <v>114</v>
      </c>
      <c r="I50" s="147">
        <v>22</v>
      </c>
      <c r="J50" s="147">
        <v>7</v>
      </c>
      <c r="K50" s="147">
        <v>11</v>
      </c>
      <c r="L50" s="147">
        <v>19</v>
      </c>
      <c r="M50" s="147">
        <v>22</v>
      </c>
      <c r="N50" s="147">
        <v>22</v>
      </c>
      <c r="O50" s="147">
        <v>22</v>
      </c>
      <c r="P50" s="220"/>
      <c r="Q50" s="140"/>
    </row>
    <row r="51" spans="1:17" ht="13.95" customHeight="1" x14ac:dyDescent="0.25">
      <c r="A51" s="222" t="s">
        <v>32</v>
      </c>
      <c r="B51" s="223" t="s">
        <v>298</v>
      </c>
      <c r="C51" s="224" t="s">
        <v>391</v>
      </c>
      <c r="D51" s="88" t="s">
        <v>9</v>
      </c>
      <c r="E51" s="55">
        <f>F51+G51+H51+I51+N51+O51</f>
        <v>261471.85</v>
      </c>
      <c r="F51" s="94">
        <f>F52+F53</f>
        <v>123444.91</v>
      </c>
      <c r="G51" s="94">
        <f>G52+G53</f>
        <v>54895.789999999994</v>
      </c>
      <c r="H51" s="94">
        <f>H52+H53</f>
        <v>11392.23</v>
      </c>
      <c r="I51" s="216">
        <f>I52+I53</f>
        <v>66842.12</v>
      </c>
      <c r="J51" s="216"/>
      <c r="K51" s="216"/>
      <c r="L51" s="216"/>
      <c r="M51" s="216"/>
      <c r="N51" s="94">
        <f>N52+N53</f>
        <v>4896.8</v>
      </c>
      <c r="O51" s="94">
        <f>O52+O53</f>
        <v>0</v>
      </c>
      <c r="P51" s="223"/>
      <c r="Q51" s="140"/>
    </row>
    <row r="52" spans="1:17" ht="70.2" customHeight="1" x14ac:dyDescent="0.25">
      <c r="A52" s="222"/>
      <c r="B52" s="223"/>
      <c r="C52" s="224"/>
      <c r="D52" s="88" t="s">
        <v>30</v>
      </c>
      <c r="E52" s="55">
        <f t="shared" ref="E52:E56" si="8">F52+G52+H52+I52+N52+O52</f>
        <v>261471.85</v>
      </c>
      <c r="F52" s="94">
        <f>F61+F73</f>
        <v>123444.91</v>
      </c>
      <c r="G52" s="94">
        <f>+G55+G67+G85+G91+G61+G73+G635</f>
        <v>54895.789999999994</v>
      </c>
      <c r="H52" s="94">
        <f>H61+H73+H67+H85+H91+H55+H79</f>
        <v>11392.23</v>
      </c>
      <c r="I52" s="216">
        <f>I61+I73+I67+I55+I79+I85+I91</f>
        <v>66842.12</v>
      </c>
      <c r="J52" s="216"/>
      <c r="K52" s="216"/>
      <c r="L52" s="216"/>
      <c r="M52" s="216"/>
      <c r="N52" s="94">
        <f>N61+N73+N67+N55+N79+N85+N91</f>
        <v>4896.8</v>
      </c>
      <c r="O52" s="94">
        <f>O61+O73+O67+O55+O79+O85+O91</f>
        <v>0</v>
      </c>
      <c r="P52" s="223"/>
      <c r="Q52" s="140"/>
    </row>
    <row r="53" spans="1:17" ht="144.6" customHeight="1" x14ac:dyDescent="0.25">
      <c r="A53" s="222"/>
      <c r="B53" s="223"/>
      <c r="C53" s="224"/>
      <c r="D53" s="88" t="s">
        <v>10</v>
      </c>
      <c r="E53" s="55">
        <f t="shared" si="8"/>
        <v>0</v>
      </c>
      <c r="F53" s="94">
        <f>F62+F74</f>
        <v>0</v>
      </c>
      <c r="G53" s="94">
        <f>G62+G74</f>
        <v>0</v>
      </c>
      <c r="H53" s="94">
        <f>H62+H74+H68+H86+H92</f>
        <v>0</v>
      </c>
      <c r="I53" s="216">
        <f>I62+I74+I68+I56+I80+I86+I92</f>
        <v>0</v>
      </c>
      <c r="J53" s="216"/>
      <c r="K53" s="216"/>
      <c r="L53" s="216"/>
      <c r="M53" s="216"/>
      <c r="N53" s="94">
        <f>N62+N74+N68+N56+N80+N86+N92</f>
        <v>0</v>
      </c>
      <c r="O53" s="94">
        <f>O62+O74+O68+O56+O80+O86+O92</f>
        <v>0</v>
      </c>
      <c r="P53" s="223"/>
      <c r="Q53" s="140"/>
    </row>
    <row r="54" spans="1:17" x14ac:dyDescent="0.25">
      <c r="A54" s="222" t="s">
        <v>111</v>
      </c>
      <c r="B54" s="223" t="s">
        <v>294</v>
      </c>
      <c r="C54" s="224" t="s">
        <v>391</v>
      </c>
      <c r="D54" s="88" t="s">
        <v>9</v>
      </c>
      <c r="E54" s="55">
        <f t="shared" si="8"/>
        <v>9347.65</v>
      </c>
      <c r="F54" s="94">
        <f>F55+F56</f>
        <v>0</v>
      </c>
      <c r="G54" s="94">
        <f>G55+G56</f>
        <v>1773.65</v>
      </c>
      <c r="H54" s="94">
        <f>H55+H56</f>
        <v>0</v>
      </c>
      <c r="I54" s="216">
        <f>I55+I56</f>
        <v>7574</v>
      </c>
      <c r="J54" s="216"/>
      <c r="K54" s="216"/>
      <c r="L54" s="216"/>
      <c r="M54" s="216"/>
      <c r="N54" s="94">
        <f>N55+N56</f>
        <v>0</v>
      </c>
      <c r="O54" s="94">
        <f>O55+O56</f>
        <v>0</v>
      </c>
      <c r="P54" s="224" t="s">
        <v>39</v>
      </c>
      <c r="Q54" s="140"/>
    </row>
    <row r="55" spans="1:17" ht="65.400000000000006" customHeight="1" x14ac:dyDescent="0.25">
      <c r="A55" s="222"/>
      <c r="B55" s="223"/>
      <c r="C55" s="224"/>
      <c r="D55" s="88" t="s">
        <v>30</v>
      </c>
      <c r="E55" s="55">
        <f t="shared" si="8"/>
        <v>9347.65</v>
      </c>
      <c r="F55" s="94">
        <v>0</v>
      </c>
      <c r="G55" s="94">
        <v>1773.65</v>
      </c>
      <c r="H55" s="94">
        <v>0</v>
      </c>
      <c r="I55" s="216">
        <v>7574</v>
      </c>
      <c r="J55" s="216"/>
      <c r="K55" s="216"/>
      <c r="L55" s="216"/>
      <c r="M55" s="216"/>
      <c r="N55" s="94">
        <v>0</v>
      </c>
      <c r="O55" s="94">
        <v>0</v>
      </c>
      <c r="P55" s="224"/>
      <c r="Q55" s="140"/>
    </row>
    <row r="56" spans="1:17" ht="65.400000000000006" customHeight="1" x14ac:dyDescent="0.25">
      <c r="A56" s="222"/>
      <c r="B56" s="223"/>
      <c r="C56" s="224"/>
      <c r="D56" s="88" t="s">
        <v>10</v>
      </c>
      <c r="E56" s="55">
        <f t="shared" si="8"/>
        <v>0</v>
      </c>
      <c r="F56" s="94">
        <v>0</v>
      </c>
      <c r="G56" s="94">
        <v>0</v>
      </c>
      <c r="H56" s="94">
        <v>0</v>
      </c>
      <c r="I56" s="216">
        <v>0</v>
      </c>
      <c r="J56" s="216"/>
      <c r="K56" s="216"/>
      <c r="L56" s="216"/>
      <c r="M56" s="216"/>
      <c r="N56" s="94">
        <v>0</v>
      </c>
      <c r="O56" s="94">
        <v>0</v>
      </c>
      <c r="P56" s="224"/>
      <c r="Q56" s="140"/>
    </row>
    <row r="57" spans="1:17" ht="48.6" customHeight="1" x14ac:dyDescent="0.25">
      <c r="A57" s="228"/>
      <c r="B57" s="225" t="s">
        <v>295</v>
      </c>
      <c r="C57" s="217" t="s">
        <v>12</v>
      </c>
      <c r="D57" s="217" t="s">
        <v>12</v>
      </c>
      <c r="E57" s="217" t="s">
        <v>13</v>
      </c>
      <c r="F57" s="217" t="s">
        <v>4</v>
      </c>
      <c r="G57" s="217" t="s">
        <v>5</v>
      </c>
      <c r="H57" s="217" t="s">
        <v>6</v>
      </c>
      <c r="I57" s="217" t="s">
        <v>358</v>
      </c>
      <c r="J57" s="217" t="s">
        <v>14</v>
      </c>
      <c r="K57" s="217"/>
      <c r="L57" s="217"/>
      <c r="M57" s="217"/>
      <c r="N57" s="217" t="s">
        <v>8</v>
      </c>
      <c r="O57" s="217" t="s">
        <v>355</v>
      </c>
      <c r="P57" s="220"/>
      <c r="Q57" s="140"/>
    </row>
    <row r="58" spans="1:17" ht="57.6" customHeight="1" x14ac:dyDescent="0.25">
      <c r="A58" s="228"/>
      <c r="B58" s="225"/>
      <c r="C58" s="217"/>
      <c r="D58" s="217"/>
      <c r="E58" s="217"/>
      <c r="F58" s="217"/>
      <c r="G58" s="217"/>
      <c r="H58" s="217"/>
      <c r="I58" s="217"/>
      <c r="J58" s="147" t="s">
        <v>16</v>
      </c>
      <c r="K58" s="147" t="s">
        <v>17</v>
      </c>
      <c r="L58" s="147" t="s">
        <v>18</v>
      </c>
      <c r="M58" s="147" t="s">
        <v>19</v>
      </c>
      <c r="N58" s="217"/>
      <c r="O58" s="217"/>
      <c r="P58" s="220"/>
      <c r="Q58" s="140"/>
    </row>
    <row r="59" spans="1:17" ht="77.400000000000006" customHeight="1" x14ac:dyDescent="0.25">
      <c r="A59" s="228"/>
      <c r="B59" s="225"/>
      <c r="C59" s="217"/>
      <c r="D59" s="217"/>
      <c r="E59" s="147">
        <f>F59+G59+H59+I59+N59+O59</f>
        <v>2</v>
      </c>
      <c r="F59" s="147">
        <v>0</v>
      </c>
      <c r="G59" s="147">
        <v>1</v>
      </c>
      <c r="H59" s="147">
        <v>0</v>
      </c>
      <c r="I59" s="147">
        <v>1</v>
      </c>
      <c r="J59" s="147">
        <v>0</v>
      </c>
      <c r="K59" s="147">
        <v>0</v>
      </c>
      <c r="L59" s="147">
        <v>0</v>
      </c>
      <c r="M59" s="147">
        <v>1</v>
      </c>
      <c r="N59" s="147">
        <v>0</v>
      </c>
      <c r="O59" s="147">
        <v>0</v>
      </c>
      <c r="P59" s="220"/>
      <c r="Q59" s="140"/>
    </row>
    <row r="60" spans="1:17" x14ac:dyDescent="0.25">
      <c r="A60" s="222" t="s">
        <v>113</v>
      </c>
      <c r="B60" s="223" t="s">
        <v>209</v>
      </c>
      <c r="C60" s="224" t="s">
        <v>391</v>
      </c>
      <c r="D60" s="88" t="s">
        <v>9</v>
      </c>
      <c r="E60" s="55">
        <f>F60+G60+H60+I60+N60+O60</f>
        <v>59449.82</v>
      </c>
      <c r="F60" s="94">
        <f>F61+F62</f>
        <v>17823.84</v>
      </c>
      <c r="G60" s="94">
        <f>G61+G62</f>
        <v>29840.91</v>
      </c>
      <c r="H60" s="94">
        <f>H61+H62</f>
        <v>493.1</v>
      </c>
      <c r="I60" s="216">
        <f>I61+I62</f>
        <v>9395.17</v>
      </c>
      <c r="J60" s="216"/>
      <c r="K60" s="216"/>
      <c r="L60" s="216"/>
      <c r="M60" s="216"/>
      <c r="N60" s="94">
        <f>N61+N62</f>
        <v>1896.8</v>
      </c>
      <c r="O60" s="94">
        <f>O61+O62</f>
        <v>0</v>
      </c>
      <c r="P60" s="243" t="s">
        <v>212</v>
      </c>
      <c r="Q60" s="140"/>
    </row>
    <row r="61" spans="1:17" ht="79.95" customHeight="1" x14ac:dyDescent="0.25">
      <c r="A61" s="222"/>
      <c r="B61" s="223"/>
      <c r="C61" s="224"/>
      <c r="D61" s="88" t="s">
        <v>30</v>
      </c>
      <c r="E61" s="55">
        <f t="shared" ref="E61:E62" si="9">F61+G61+H61+I61+N61+O61</f>
        <v>59449.82</v>
      </c>
      <c r="F61" s="94">
        <v>17823.84</v>
      </c>
      <c r="G61" s="94">
        <v>29840.91</v>
      </c>
      <c r="H61" s="94">
        <v>493.1</v>
      </c>
      <c r="I61" s="216">
        <v>9395.17</v>
      </c>
      <c r="J61" s="216"/>
      <c r="K61" s="216"/>
      <c r="L61" s="216"/>
      <c r="M61" s="216"/>
      <c r="N61" s="94">
        <v>1896.8</v>
      </c>
      <c r="O61" s="94">
        <v>0</v>
      </c>
      <c r="P61" s="243"/>
      <c r="Q61" s="140"/>
    </row>
    <row r="62" spans="1:17" ht="111" customHeight="1" x14ac:dyDescent="0.25">
      <c r="A62" s="222"/>
      <c r="B62" s="223"/>
      <c r="C62" s="224"/>
      <c r="D62" s="88" t="s">
        <v>10</v>
      </c>
      <c r="E62" s="55">
        <f t="shared" si="9"/>
        <v>0</v>
      </c>
      <c r="F62" s="94">
        <v>0</v>
      </c>
      <c r="G62" s="94">
        <v>0</v>
      </c>
      <c r="H62" s="94">
        <v>0</v>
      </c>
      <c r="I62" s="216">
        <v>0</v>
      </c>
      <c r="J62" s="216"/>
      <c r="K62" s="216"/>
      <c r="L62" s="216"/>
      <c r="M62" s="216"/>
      <c r="N62" s="94">
        <v>0</v>
      </c>
      <c r="O62" s="94">
        <v>0</v>
      </c>
      <c r="P62" s="243"/>
      <c r="Q62" s="140"/>
    </row>
    <row r="63" spans="1:17" ht="64.2" customHeight="1" x14ac:dyDescent="0.25">
      <c r="A63" s="228"/>
      <c r="B63" s="225" t="s">
        <v>405</v>
      </c>
      <c r="C63" s="217" t="s">
        <v>12</v>
      </c>
      <c r="D63" s="217" t="s">
        <v>12</v>
      </c>
      <c r="E63" s="217" t="s">
        <v>13</v>
      </c>
      <c r="F63" s="217" t="s">
        <v>4</v>
      </c>
      <c r="G63" s="217" t="s">
        <v>268</v>
      </c>
      <c r="H63" s="217" t="s">
        <v>359</v>
      </c>
      <c r="I63" s="217" t="s">
        <v>358</v>
      </c>
      <c r="J63" s="217" t="s">
        <v>14</v>
      </c>
      <c r="K63" s="217"/>
      <c r="L63" s="217"/>
      <c r="M63" s="217"/>
      <c r="N63" s="217" t="s">
        <v>8</v>
      </c>
      <c r="O63" s="217" t="s">
        <v>355</v>
      </c>
      <c r="P63" s="220"/>
      <c r="Q63" s="140"/>
    </row>
    <row r="64" spans="1:17" ht="74.400000000000006" customHeight="1" x14ac:dyDescent="0.25">
      <c r="A64" s="228"/>
      <c r="B64" s="225"/>
      <c r="C64" s="217"/>
      <c r="D64" s="217"/>
      <c r="E64" s="217"/>
      <c r="F64" s="217"/>
      <c r="G64" s="217"/>
      <c r="H64" s="217"/>
      <c r="I64" s="217"/>
      <c r="J64" s="147" t="s">
        <v>16</v>
      </c>
      <c r="K64" s="147" t="s">
        <v>17</v>
      </c>
      <c r="L64" s="147" t="s">
        <v>18</v>
      </c>
      <c r="M64" s="147" t="s">
        <v>19</v>
      </c>
      <c r="N64" s="217"/>
      <c r="O64" s="217"/>
      <c r="P64" s="220"/>
      <c r="Q64" s="140"/>
    </row>
    <row r="65" spans="1:17" ht="49.2" customHeight="1" x14ac:dyDescent="0.25">
      <c r="A65" s="228"/>
      <c r="B65" s="225"/>
      <c r="C65" s="217"/>
      <c r="D65" s="217"/>
      <c r="E65" s="147">
        <f>F65+G65+H65+I65+N65+O65</f>
        <v>2028</v>
      </c>
      <c r="F65" s="147">
        <v>3</v>
      </c>
      <c r="G65" s="147">
        <v>2020</v>
      </c>
      <c r="H65" s="147">
        <v>2</v>
      </c>
      <c r="I65" s="147">
        <v>2</v>
      </c>
      <c r="J65" s="147">
        <v>0</v>
      </c>
      <c r="K65" s="147">
        <v>0</v>
      </c>
      <c r="L65" s="147">
        <v>2</v>
      </c>
      <c r="M65" s="147">
        <v>2</v>
      </c>
      <c r="N65" s="147">
        <v>1</v>
      </c>
      <c r="O65" s="147">
        <v>0</v>
      </c>
      <c r="P65" s="220"/>
      <c r="Q65" s="140"/>
    </row>
    <row r="66" spans="1:17" ht="40.200000000000003" customHeight="1" x14ac:dyDescent="0.25">
      <c r="A66" s="222" t="s">
        <v>122</v>
      </c>
      <c r="B66" s="223" t="s">
        <v>262</v>
      </c>
      <c r="C66" s="224" t="s">
        <v>296</v>
      </c>
      <c r="D66" s="88" t="s">
        <v>9</v>
      </c>
      <c r="E66" s="55">
        <f>F66+G66+H66+I66+N66+O66</f>
        <v>1058.97</v>
      </c>
      <c r="F66" s="94">
        <f>F67+F68</f>
        <v>0</v>
      </c>
      <c r="G66" s="94">
        <f>G67+G68</f>
        <v>1058.97</v>
      </c>
      <c r="H66" s="94">
        <f>H67+H68</f>
        <v>0</v>
      </c>
      <c r="I66" s="216">
        <f>I67+I68</f>
        <v>0</v>
      </c>
      <c r="J66" s="216"/>
      <c r="K66" s="216"/>
      <c r="L66" s="216"/>
      <c r="M66" s="216"/>
      <c r="N66" s="94">
        <f>N67+N68</f>
        <v>0</v>
      </c>
      <c r="O66" s="94">
        <f>O67+O68</f>
        <v>0</v>
      </c>
      <c r="P66" s="224" t="s">
        <v>39</v>
      </c>
      <c r="Q66" s="140"/>
    </row>
    <row r="67" spans="1:17" ht="84" customHeight="1" x14ac:dyDescent="0.25">
      <c r="A67" s="222"/>
      <c r="B67" s="223"/>
      <c r="C67" s="224"/>
      <c r="D67" s="88" t="s">
        <v>30</v>
      </c>
      <c r="E67" s="55">
        <f t="shared" ref="E67:E68" si="10">F67+G67+H67+I67+N67+O67</f>
        <v>1058.97</v>
      </c>
      <c r="F67" s="94">
        <v>0</v>
      </c>
      <c r="G67" s="94">
        <v>1058.97</v>
      </c>
      <c r="H67" s="94">
        <v>0</v>
      </c>
      <c r="I67" s="216">
        <v>0</v>
      </c>
      <c r="J67" s="216"/>
      <c r="K67" s="216"/>
      <c r="L67" s="216"/>
      <c r="M67" s="216"/>
      <c r="N67" s="94">
        <v>0</v>
      </c>
      <c r="O67" s="94">
        <v>0</v>
      </c>
      <c r="P67" s="224"/>
      <c r="Q67" s="140"/>
    </row>
    <row r="68" spans="1:17" ht="26.4" x14ac:dyDescent="0.25">
      <c r="A68" s="222"/>
      <c r="B68" s="223"/>
      <c r="C68" s="224"/>
      <c r="D68" s="88" t="s">
        <v>10</v>
      </c>
      <c r="E68" s="55">
        <f t="shared" si="10"/>
        <v>0</v>
      </c>
      <c r="F68" s="94">
        <v>0</v>
      </c>
      <c r="G68" s="94">
        <v>0</v>
      </c>
      <c r="H68" s="94">
        <v>0</v>
      </c>
      <c r="I68" s="216">
        <v>0</v>
      </c>
      <c r="J68" s="216"/>
      <c r="K68" s="216"/>
      <c r="L68" s="216"/>
      <c r="M68" s="216"/>
      <c r="N68" s="94">
        <v>0</v>
      </c>
      <c r="O68" s="94">
        <v>0</v>
      </c>
      <c r="P68" s="224"/>
      <c r="Q68" s="140"/>
    </row>
    <row r="69" spans="1:17" ht="29.4" customHeight="1" x14ac:dyDescent="0.25">
      <c r="A69" s="228"/>
      <c r="B69" s="225" t="s">
        <v>263</v>
      </c>
      <c r="C69" s="217" t="s">
        <v>12</v>
      </c>
      <c r="D69" s="217" t="s">
        <v>12</v>
      </c>
      <c r="E69" s="217" t="s">
        <v>13</v>
      </c>
      <c r="F69" s="217" t="s">
        <v>4</v>
      </c>
      <c r="G69" s="217" t="s">
        <v>5</v>
      </c>
      <c r="H69" s="217" t="s">
        <v>6</v>
      </c>
      <c r="I69" s="217" t="s">
        <v>358</v>
      </c>
      <c r="J69" s="217" t="s">
        <v>14</v>
      </c>
      <c r="K69" s="217"/>
      <c r="L69" s="217"/>
      <c r="M69" s="217"/>
      <c r="N69" s="217" t="s">
        <v>8</v>
      </c>
      <c r="O69" s="217" t="s">
        <v>355</v>
      </c>
      <c r="P69" s="220"/>
      <c r="Q69" s="140"/>
    </row>
    <row r="70" spans="1:17" ht="37.950000000000003" customHeight="1" x14ac:dyDescent="0.25">
      <c r="A70" s="228"/>
      <c r="B70" s="225"/>
      <c r="C70" s="217"/>
      <c r="D70" s="217"/>
      <c r="E70" s="217"/>
      <c r="F70" s="217"/>
      <c r="G70" s="217"/>
      <c r="H70" s="217"/>
      <c r="I70" s="217"/>
      <c r="J70" s="147" t="s">
        <v>16</v>
      </c>
      <c r="K70" s="147" t="s">
        <v>17</v>
      </c>
      <c r="L70" s="147" t="s">
        <v>18</v>
      </c>
      <c r="M70" s="147" t="s">
        <v>19</v>
      </c>
      <c r="N70" s="217"/>
      <c r="O70" s="217"/>
      <c r="P70" s="220"/>
      <c r="Q70" s="140"/>
    </row>
    <row r="71" spans="1:17" ht="64.2" customHeight="1" x14ac:dyDescent="0.25">
      <c r="A71" s="228"/>
      <c r="B71" s="225"/>
      <c r="C71" s="217"/>
      <c r="D71" s="217"/>
      <c r="E71" s="147">
        <v>1</v>
      </c>
      <c r="F71" s="147">
        <v>0</v>
      </c>
      <c r="G71" s="147">
        <v>1</v>
      </c>
      <c r="H71" s="147" t="s">
        <v>116</v>
      </c>
      <c r="I71" s="147" t="s">
        <v>116</v>
      </c>
      <c r="J71" s="147" t="s">
        <v>116</v>
      </c>
      <c r="K71" s="147" t="s">
        <v>116</v>
      </c>
      <c r="L71" s="147" t="s">
        <v>116</v>
      </c>
      <c r="M71" s="147" t="s">
        <v>116</v>
      </c>
      <c r="N71" s="147" t="s">
        <v>116</v>
      </c>
      <c r="O71" s="147" t="s">
        <v>116</v>
      </c>
      <c r="P71" s="220"/>
      <c r="Q71" s="140"/>
    </row>
    <row r="72" spans="1:17" ht="13.95" customHeight="1" x14ac:dyDescent="0.25">
      <c r="A72" s="222" t="s">
        <v>170</v>
      </c>
      <c r="B72" s="223" t="s">
        <v>49</v>
      </c>
      <c r="C72" s="224" t="s">
        <v>296</v>
      </c>
      <c r="D72" s="88" t="s">
        <v>9</v>
      </c>
      <c r="E72" s="55">
        <f>F72+G72+H72+I72+N72+O72</f>
        <v>127843.33</v>
      </c>
      <c r="F72" s="94">
        <f>F73+F74</f>
        <v>105621.07</v>
      </c>
      <c r="G72" s="94">
        <f>G73+G74</f>
        <v>22222.26</v>
      </c>
      <c r="H72" s="94">
        <f>H73+H74</f>
        <v>0</v>
      </c>
      <c r="I72" s="216">
        <f t="shared" ref="I72:N72" si="11">I73+I74</f>
        <v>0</v>
      </c>
      <c r="J72" s="216"/>
      <c r="K72" s="216"/>
      <c r="L72" s="216"/>
      <c r="M72" s="216"/>
      <c r="N72" s="94">
        <f t="shared" si="11"/>
        <v>0</v>
      </c>
      <c r="O72" s="94">
        <f t="shared" ref="O72" si="12">O73+O74</f>
        <v>0</v>
      </c>
      <c r="P72" s="243" t="s">
        <v>211</v>
      </c>
      <c r="Q72" s="140"/>
    </row>
    <row r="73" spans="1:17" ht="99.6" customHeight="1" x14ac:dyDescent="0.25">
      <c r="A73" s="222"/>
      <c r="B73" s="223"/>
      <c r="C73" s="224"/>
      <c r="D73" s="88" t="s">
        <v>30</v>
      </c>
      <c r="E73" s="55">
        <f t="shared" ref="E73:E74" si="13">F73+G73+H73+I73+N73+O73</f>
        <v>127843.33</v>
      </c>
      <c r="F73" s="94">
        <v>105621.07</v>
      </c>
      <c r="G73" s="94">
        <v>22222.26</v>
      </c>
      <c r="H73" s="94">
        <v>0</v>
      </c>
      <c r="I73" s="216">
        <v>0</v>
      </c>
      <c r="J73" s="216"/>
      <c r="K73" s="216"/>
      <c r="L73" s="216"/>
      <c r="M73" s="216"/>
      <c r="N73" s="94">
        <v>0</v>
      </c>
      <c r="O73" s="94">
        <v>0</v>
      </c>
      <c r="P73" s="243"/>
      <c r="Q73" s="140"/>
    </row>
    <row r="74" spans="1:17" ht="118.2" customHeight="1" x14ac:dyDescent="0.25">
      <c r="A74" s="222"/>
      <c r="B74" s="223"/>
      <c r="C74" s="224"/>
      <c r="D74" s="88" t="s">
        <v>10</v>
      </c>
      <c r="E74" s="55">
        <f t="shared" si="13"/>
        <v>0</v>
      </c>
      <c r="F74" s="94">
        <v>0</v>
      </c>
      <c r="G74" s="94">
        <v>0</v>
      </c>
      <c r="H74" s="94">
        <v>0</v>
      </c>
      <c r="I74" s="216">
        <v>0</v>
      </c>
      <c r="J74" s="216"/>
      <c r="K74" s="216"/>
      <c r="L74" s="216"/>
      <c r="M74" s="216"/>
      <c r="N74" s="94">
        <v>0</v>
      </c>
      <c r="O74" s="94">
        <v>0</v>
      </c>
      <c r="P74" s="243"/>
      <c r="Q74" s="140"/>
    </row>
    <row r="75" spans="1:17" s="68" customFormat="1" ht="39" customHeight="1" x14ac:dyDescent="0.25">
      <c r="A75" s="228"/>
      <c r="B75" s="225" t="s">
        <v>137</v>
      </c>
      <c r="C75" s="220" t="s">
        <v>12</v>
      </c>
      <c r="D75" s="220" t="s">
        <v>12</v>
      </c>
      <c r="E75" s="217" t="s">
        <v>13</v>
      </c>
      <c r="F75" s="217" t="s">
        <v>4</v>
      </c>
      <c r="G75" s="217" t="s">
        <v>5</v>
      </c>
      <c r="H75" s="217" t="s">
        <v>6</v>
      </c>
      <c r="I75" s="217" t="s">
        <v>358</v>
      </c>
      <c r="J75" s="220" t="s">
        <v>14</v>
      </c>
      <c r="K75" s="220"/>
      <c r="L75" s="220"/>
      <c r="M75" s="220"/>
      <c r="N75" s="220" t="s">
        <v>8</v>
      </c>
      <c r="O75" s="220" t="s">
        <v>355</v>
      </c>
      <c r="P75" s="220"/>
      <c r="Q75" s="140"/>
    </row>
    <row r="76" spans="1:17" s="68" customFormat="1" ht="39" customHeight="1" x14ac:dyDescent="0.25">
      <c r="A76" s="228"/>
      <c r="B76" s="225"/>
      <c r="C76" s="220"/>
      <c r="D76" s="220"/>
      <c r="E76" s="217"/>
      <c r="F76" s="217"/>
      <c r="G76" s="217"/>
      <c r="H76" s="217"/>
      <c r="I76" s="217"/>
      <c r="J76" s="149" t="s">
        <v>16</v>
      </c>
      <c r="K76" s="149" t="s">
        <v>17</v>
      </c>
      <c r="L76" s="149" t="s">
        <v>18</v>
      </c>
      <c r="M76" s="149" t="s">
        <v>19</v>
      </c>
      <c r="N76" s="220"/>
      <c r="O76" s="220"/>
      <c r="P76" s="220"/>
      <c r="Q76" s="140"/>
    </row>
    <row r="77" spans="1:17" s="68" customFormat="1" ht="115.95" customHeight="1" x14ac:dyDescent="0.25">
      <c r="A77" s="228"/>
      <c r="B77" s="225"/>
      <c r="C77" s="220"/>
      <c r="D77" s="220"/>
      <c r="E77" s="147">
        <f>F77+G77</f>
        <v>32</v>
      </c>
      <c r="F77" s="147">
        <v>6</v>
      </c>
      <c r="G77" s="147">
        <v>26</v>
      </c>
      <c r="H77" s="147" t="s">
        <v>116</v>
      </c>
      <c r="I77" s="147" t="s">
        <v>116</v>
      </c>
      <c r="J77" s="147" t="s">
        <v>116</v>
      </c>
      <c r="K77" s="147" t="s">
        <v>116</v>
      </c>
      <c r="L77" s="147" t="s">
        <v>116</v>
      </c>
      <c r="M77" s="147" t="s">
        <v>116</v>
      </c>
      <c r="N77" s="147" t="s">
        <v>116</v>
      </c>
      <c r="O77" s="147" t="s">
        <v>116</v>
      </c>
      <c r="P77" s="220"/>
      <c r="Q77" s="140"/>
    </row>
    <row r="78" spans="1:17" s="68" customFormat="1" x14ac:dyDescent="0.25">
      <c r="A78" s="222" t="s">
        <v>199</v>
      </c>
      <c r="B78" s="226" t="s">
        <v>321</v>
      </c>
      <c r="C78" s="224" t="s">
        <v>391</v>
      </c>
      <c r="D78" s="88" t="s">
        <v>9</v>
      </c>
      <c r="E78" s="55">
        <f>F78+G78+H78+I78+N78+O78</f>
        <v>2036.9</v>
      </c>
      <c r="F78" s="94">
        <f>F79+F80</f>
        <v>0</v>
      </c>
      <c r="G78" s="94">
        <f>G79+G80</f>
        <v>0</v>
      </c>
      <c r="H78" s="94">
        <f>H79+H80</f>
        <v>56.9</v>
      </c>
      <c r="I78" s="216">
        <f t="shared" ref="I78:N78" si="14">I79+I80</f>
        <v>1980</v>
      </c>
      <c r="J78" s="216"/>
      <c r="K78" s="216"/>
      <c r="L78" s="216"/>
      <c r="M78" s="216"/>
      <c r="N78" s="94">
        <f t="shared" si="14"/>
        <v>0</v>
      </c>
      <c r="O78" s="94">
        <f t="shared" ref="O78" si="15">O79+O80</f>
        <v>0</v>
      </c>
      <c r="P78" s="224" t="s">
        <v>39</v>
      </c>
      <c r="Q78" s="140"/>
    </row>
    <row r="79" spans="1:17" s="68" customFormat="1" ht="66" x14ac:dyDescent="0.25">
      <c r="A79" s="222"/>
      <c r="B79" s="226"/>
      <c r="C79" s="224"/>
      <c r="D79" s="88" t="s">
        <v>30</v>
      </c>
      <c r="E79" s="55">
        <f t="shared" ref="E79:E80" si="16">F79+G79+H79+I79+N79+O79</f>
        <v>2036.9</v>
      </c>
      <c r="F79" s="94">
        <v>0</v>
      </c>
      <c r="G79" s="94">
        <v>0</v>
      </c>
      <c r="H79" s="94">
        <v>56.9</v>
      </c>
      <c r="I79" s="216">
        <v>1980</v>
      </c>
      <c r="J79" s="216"/>
      <c r="K79" s="216"/>
      <c r="L79" s="216"/>
      <c r="M79" s="216"/>
      <c r="N79" s="94">
        <v>0</v>
      </c>
      <c r="O79" s="94">
        <v>0</v>
      </c>
      <c r="P79" s="224"/>
      <c r="Q79" s="140"/>
    </row>
    <row r="80" spans="1:17" s="68" customFormat="1" ht="26.4" x14ac:dyDescent="0.25">
      <c r="A80" s="222"/>
      <c r="B80" s="226"/>
      <c r="C80" s="224"/>
      <c r="D80" s="88" t="s">
        <v>10</v>
      </c>
      <c r="E80" s="55">
        <f t="shared" si="16"/>
        <v>0</v>
      </c>
      <c r="F80" s="94">
        <v>0</v>
      </c>
      <c r="G80" s="94">
        <v>0</v>
      </c>
      <c r="H80" s="94">
        <v>0</v>
      </c>
      <c r="I80" s="216">
        <v>0</v>
      </c>
      <c r="J80" s="216"/>
      <c r="K80" s="216"/>
      <c r="L80" s="216"/>
      <c r="M80" s="216"/>
      <c r="N80" s="94">
        <v>0</v>
      </c>
      <c r="O80" s="94">
        <v>0</v>
      </c>
      <c r="P80" s="224"/>
      <c r="Q80" s="140"/>
    </row>
    <row r="81" spans="1:17" s="68" customFormat="1" ht="13.95" customHeight="1" x14ac:dyDescent="0.25">
      <c r="A81" s="228"/>
      <c r="B81" s="225" t="s">
        <v>322</v>
      </c>
      <c r="C81" s="220" t="s">
        <v>12</v>
      </c>
      <c r="D81" s="220" t="s">
        <v>12</v>
      </c>
      <c r="E81" s="220" t="s">
        <v>13</v>
      </c>
      <c r="F81" s="220" t="s">
        <v>4</v>
      </c>
      <c r="G81" s="220" t="s">
        <v>5</v>
      </c>
      <c r="H81" s="220" t="s">
        <v>6</v>
      </c>
      <c r="I81" s="220" t="s">
        <v>358</v>
      </c>
      <c r="J81" s="220" t="s">
        <v>14</v>
      </c>
      <c r="K81" s="220"/>
      <c r="L81" s="220"/>
      <c r="M81" s="220"/>
      <c r="N81" s="220" t="s">
        <v>8</v>
      </c>
      <c r="O81" s="220" t="s">
        <v>355</v>
      </c>
      <c r="P81" s="220"/>
      <c r="Q81" s="140"/>
    </row>
    <row r="82" spans="1:17" s="68" customFormat="1" x14ac:dyDescent="0.25">
      <c r="A82" s="228"/>
      <c r="B82" s="225"/>
      <c r="C82" s="220"/>
      <c r="D82" s="220"/>
      <c r="E82" s="220"/>
      <c r="F82" s="220"/>
      <c r="G82" s="220"/>
      <c r="H82" s="220"/>
      <c r="I82" s="220"/>
      <c r="J82" s="149" t="s">
        <v>16</v>
      </c>
      <c r="K82" s="149" t="s">
        <v>17</v>
      </c>
      <c r="L82" s="149" t="s">
        <v>18</v>
      </c>
      <c r="M82" s="149" t="s">
        <v>19</v>
      </c>
      <c r="N82" s="220"/>
      <c r="O82" s="220"/>
      <c r="P82" s="220"/>
      <c r="Q82" s="140"/>
    </row>
    <row r="83" spans="1:17" s="68" customFormat="1" ht="135" customHeight="1" x14ac:dyDescent="0.25">
      <c r="A83" s="228"/>
      <c r="B83" s="225"/>
      <c r="C83" s="220"/>
      <c r="D83" s="220"/>
      <c r="E83" s="147">
        <v>2</v>
      </c>
      <c r="F83" s="147">
        <v>0</v>
      </c>
      <c r="G83" s="147">
        <v>0</v>
      </c>
      <c r="H83" s="147">
        <v>1</v>
      </c>
      <c r="I83" s="147">
        <v>1</v>
      </c>
      <c r="J83" s="147">
        <v>0</v>
      </c>
      <c r="K83" s="147">
        <v>0</v>
      </c>
      <c r="L83" s="147">
        <v>1</v>
      </c>
      <c r="M83" s="147">
        <v>1</v>
      </c>
      <c r="N83" s="147" t="s">
        <v>116</v>
      </c>
      <c r="O83" s="147" t="s">
        <v>116</v>
      </c>
      <c r="P83" s="220"/>
      <c r="Q83" s="140"/>
    </row>
    <row r="84" spans="1:17" s="68" customFormat="1" ht="61.2" customHeight="1" x14ac:dyDescent="0.25">
      <c r="A84" s="222" t="s">
        <v>229</v>
      </c>
      <c r="B84" s="223" t="s">
        <v>331</v>
      </c>
      <c r="C84" s="224" t="s">
        <v>391</v>
      </c>
      <c r="D84" s="88" t="s">
        <v>9</v>
      </c>
      <c r="E84" s="55">
        <f>F84+G84+H84+I84+N84+O84</f>
        <v>23191.15</v>
      </c>
      <c r="F84" s="94">
        <f>F85+F86</f>
        <v>0</v>
      </c>
      <c r="G84" s="94">
        <f>G85+G86</f>
        <v>0</v>
      </c>
      <c r="H84" s="94">
        <f>H85+H86</f>
        <v>1804.15</v>
      </c>
      <c r="I84" s="216">
        <f t="shared" ref="I84:N84" si="17">I85+I86</f>
        <v>21387</v>
      </c>
      <c r="J84" s="216"/>
      <c r="K84" s="216"/>
      <c r="L84" s="216"/>
      <c r="M84" s="216"/>
      <c r="N84" s="94">
        <f t="shared" si="17"/>
        <v>0</v>
      </c>
      <c r="O84" s="94">
        <f t="shared" ref="O84" si="18">O85+O86</f>
        <v>0</v>
      </c>
      <c r="P84" s="224" t="s">
        <v>39</v>
      </c>
      <c r="Q84" s="140"/>
    </row>
    <row r="85" spans="1:17" s="68" customFormat="1" ht="61.2" customHeight="1" x14ac:dyDescent="0.25">
      <c r="A85" s="222"/>
      <c r="B85" s="223"/>
      <c r="C85" s="224"/>
      <c r="D85" s="88" t="s">
        <v>30</v>
      </c>
      <c r="E85" s="55">
        <f t="shared" ref="E85:E86" si="19">F85+G85+H85+I85+N85+O85</f>
        <v>23191.15</v>
      </c>
      <c r="F85" s="94">
        <v>0</v>
      </c>
      <c r="G85" s="94">
        <v>0</v>
      </c>
      <c r="H85" s="94">
        <v>1804.15</v>
      </c>
      <c r="I85" s="216">
        <v>21387</v>
      </c>
      <c r="J85" s="216"/>
      <c r="K85" s="216"/>
      <c r="L85" s="216"/>
      <c r="M85" s="216"/>
      <c r="N85" s="94">
        <v>0</v>
      </c>
      <c r="O85" s="94">
        <v>0</v>
      </c>
      <c r="P85" s="224"/>
      <c r="Q85" s="140"/>
    </row>
    <row r="86" spans="1:17" s="68" customFormat="1" ht="61.2" customHeight="1" x14ac:dyDescent="0.25">
      <c r="A86" s="222"/>
      <c r="B86" s="223"/>
      <c r="C86" s="224"/>
      <c r="D86" s="88" t="s">
        <v>10</v>
      </c>
      <c r="E86" s="55">
        <f t="shared" si="19"/>
        <v>0</v>
      </c>
      <c r="F86" s="94">
        <v>0</v>
      </c>
      <c r="G86" s="94">
        <v>0</v>
      </c>
      <c r="H86" s="94">
        <v>0</v>
      </c>
      <c r="I86" s="216">
        <v>0</v>
      </c>
      <c r="J86" s="216"/>
      <c r="K86" s="216"/>
      <c r="L86" s="216"/>
      <c r="M86" s="216"/>
      <c r="N86" s="94">
        <v>0</v>
      </c>
      <c r="O86" s="94">
        <v>0</v>
      </c>
      <c r="P86" s="224"/>
      <c r="Q86" s="140"/>
    </row>
    <row r="87" spans="1:17" s="68" customFormat="1" ht="61.2" customHeight="1" x14ac:dyDescent="0.25">
      <c r="A87" s="228"/>
      <c r="B87" s="225" t="s">
        <v>289</v>
      </c>
      <c r="C87" s="220" t="s">
        <v>12</v>
      </c>
      <c r="D87" s="220" t="s">
        <v>12</v>
      </c>
      <c r="E87" s="220" t="s">
        <v>13</v>
      </c>
      <c r="F87" s="220" t="s">
        <v>4</v>
      </c>
      <c r="G87" s="220" t="s">
        <v>5</v>
      </c>
      <c r="H87" s="220" t="s">
        <v>6</v>
      </c>
      <c r="I87" s="220" t="s">
        <v>358</v>
      </c>
      <c r="J87" s="220" t="s">
        <v>14</v>
      </c>
      <c r="K87" s="220"/>
      <c r="L87" s="220"/>
      <c r="M87" s="220"/>
      <c r="N87" s="220" t="s">
        <v>8</v>
      </c>
      <c r="O87" s="220" t="s">
        <v>355</v>
      </c>
      <c r="P87" s="220"/>
      <c r="Q87" s="140"/>
    </row>
    <row r="88" spans="1:17" s="68" customFormat="1" ht="61.2" customHeight="1" x14ac:dyDescent="0.25">
      <c r="A88" s="228"/>
      <c r="B88" s="225"/>
      <c r="C88" s="220"/>
      <c r="D88" s="220"/>
      <c r="E88" s="220"/>
      <c r="F88" s="220"/>
      <c r="G88" s="220"/>
      <c r="H88" s="220"/>
      <c r="I88" s="220"/>
      <c r="J88" s="149" t="s">
        <v>16</v>
      </c>
      <c r="K88" s="149" t="s">
        <v>17</v>
      </c>
      <c r="L88" s="149" t="s">
        <v>18</v>
      </c>
      <c r="M88" s="149" t="s">
        <v>19</v>
      </c>
      <c r="N88" s="220"/>
      <c r="O88" s="220"/>
      <c r="P88" s="220"/>
      <c r="Q88" s="140"/>
    </row>
    <row r="89" spans="1:17" s="68" customFormat="1" ht="61.2" customHeight="1" x14ac:dyDescent="0.25">
      <c r="A89" s="228"/>
      <c r="B89" s="225"/>
      <c r="C89" s="220"/>
      <c r="D89" s="220"/>
      <c r="E89" s="147">
        <v>2</v>
      </c>
      <c r="F89" s="147">
        <v>0</v>
      </c>
      <c r="G89" s="147">
        <v>0</v>
      </c>
      <c r="H89" s="147">
        <v>1</v>
      </c>
      <c r="I89" s="147">
        <v>1</v>
      </c>
      <c r="J89" s="147">
        <v>0</v>
      </c>
      <c r="K89" s="147">
        <v>0</v>
      </c>
      <c r="L89" s="147">
        <v>1</v>
      </c>
      <c r="M89" s="147">
        <v>1</v>
      </c>
      <c r="N89" s="147" t="s">
        <v>116</v>
      </c>
      <c r="O89" s="147" t="s">
        <v>116</v>
      </c>
      <c r="P89" s="220"/>
      <c r="Q89" s="140"/>
    </row>
    <row r="90" spans="1:17" s="68" customFormat="1" ht="61.2" customHeight="1" x14ac:dyDescent="0.25">
      <c r="A90" s="222" t="s">
        <v>309</v>
      </c>
      <c r="B90" s="223" t="s">
        <v>291</v>
      </c>
      <c r="C90" s="224" t="s">
        <v>391</v>
      </c>
      <c r="D90" s="88" t="s">
        <v>9</v>
      </c>
      <c r="E90" s="55">
        <f>F90+G90+H90+I90+N90+O90</f>
        <v>38544.03</v>
      </c>
      <c r="F90" s="94">
        <f>F91+F92</f>
        <v>0</v>
      </c>
      <c r="G90" s="94">
        <f>G91+G92</f>
        <v>0</v>
      </c>
      <c r="H90" s="94">
        <f>H91+H92</f>
        <v>9038.08</v>
      </c>
      <c r="I90" s="216">
        <f t="shared" ref="I90:N90" si="20">I91+I92</f>
        <v>26505.95</v>
      </c>
      <c r="J90" s="216"/>
      <c r="K90" s="216"/>
      <c r="L90" s="216"/>
      <c r="M90" s="216"/>
      <c r="N90" s="94">
        <f t="shared" si="20"/>
        <v>3000</v>
      </c>
      <c r="O90" s="94">
        <f t="shared" ref="O90" si="21">O91+O92</f>
        <v>0</v>
      </c>
      <c r="P90" s="243" t="s">
        <v>349</v>
      </c>
      <c r="Q90" s="140"/>
    </row>
    <row r="91" spans="1:17" s="68" customFormat="1" ht="61.2" customHeight="1" x14ac:dyDescent="0.25">
      <c r="A91" s="222"/>
      <c r="B91" s="223"/>
      <c r="C91" s="224"/>
      <c r="D91" s="88" t="s">
        <v>30</v>
      </c>
      <c r="E91" s="55">
        <f t="shared" ref="E91:E92" si="22">F91+G91+H91+I91+N91+O91</f>
        <v>38544.03</v>
      </c>
      <c r="F91" s="94">
        <v>0</v>
      </c>
      <c r="G91" s="94">
        <v>0</v>
      </c>
      <c r="H91" s="94">
        <v>9038.08</v>
      </c>
      <c r="I91" s="216">
        <v>26505.95</v>
      </c>
      <c r="J91" s="216"/>
      <c r="K91" s="216"/>
      <c r="L91" s="216"/>
      <c r="M91" s="216"/>
      <c r="N91" s="94">
        <v>3000</v>
      </c>
      <c r="O91" s="94">
        <v>0</v>
      </c>
      <c r="P91" s="243"/>
      <c r="Q91" s="140"/>
    </row>
    <row r="92" spans="1:17" s="68" customFormat="1" ht="61.2" customHeight="1" x14ac:dyDescent="0.25">
      <c r="A92" s="222"/>
      <c r="B92" s="223"/>
      <c r="C92" s="224"/>
      <c r="D92" s="88" t="s">
        <v>10</v>
      </c>
      <c r="E92" s="55">
        <f t="shared" si="22"/>
        <v>0</v>
      </c>
      <c r="F92" s="94">
        <v>0</v>
      </c>
      <c r="G92" s="94">
        <v>0</v>
      </c>
      <c r="H92" s="94">
        <v>0</v>
      </c>
      <c r="I92" s="216">
        <v>0</v>
      </c>
      <c r="J92" s="216"/>
      <c r="K92" s="216"/>
      <c r="L92" s="216"/>
      <c r="M92" s="216"/>
      <c r="N92" s="94">
        <v>0</v>
      </c>
      <c r="O92" s="94">
        <v>0</v>
      </c>
      <c r="P92" s="243"/>
      <c r="Q92" s="140"/>
    </row>
    <row r="93" spans="1:17" s="68" customFormat="1" ht="61.2" customHeight="1" x14ac:dyDescent="0.25">
      <c r="A93" s="228"/>
      <c r="B93" s="225" t="s">
        <v>292</v>
      </c>
      <c r="C93" s="220" t="s">
        <v>12</v>
      </c>
      <c r="D93" s="220" t="s">
        <v>12</v>
      </c>
      <c r="E93" s="220" t="s">
        <v>13</v>
      </c>
      <c r="F93" s="220" t="s">
        <v>4</v>
      </c>
      <c r="G93" s="220" t="s">
        <v>5</v>
      </c>
      <c r="H93" s="220" t="s">
        <v>6</v>
      </c>
      <c r="I93" s="220" t="s">
        <v>358</v>
      </c>
      <c r="J93" s="220" t="s">
        <v>14</v>
      </c>
      <c r="K93" s="220"/>
      <c r="L93" s="220"/>
      <c r="M93" s="220"/>
      <c r="N93" s="220" t="s">
        <v>8</v>
      </c>
      <c r="O93" s="220" t="s">
        <v>355</v>
      </c>
      <c r="P93" s="220"/>
      <c r="Q93" s="140"/>
    </row>
    <row r="94" spans="1:17" s="68" customFormat="1" ht="61.2" customHeight="1" x14ac:dyDescent="0.25">
      <c r="A94" s="228"/>
      <c r="B94" s="225"/>
      <c r="C94" s="220"/>
      <c r="D94" s="220"/>
      <c r="E94" s="220"/>
      <c r="F94" s="220"/>
      <c r="G94" s="220"/>
      <c r="H94" s="220"/>
      <c r="I94" s="220"/>
      <c r="J94" s="149" t="s">
        <v>16</v>
      </c>
      <c r="K94" s="149" t="s">
        <v>17</v>
      </c>
      <c r="L94" s="149" t="s">
        <v>18</v>
      </c>
      <c r="M94" s="149" t="s">
        <v>19</v>
      </c>
      <c r="N94" s="220"/>
      <c r="O94" s="220"/>
      <c r="P94" s="220"/>
      <c r="Q94" s="140"/>
    </row>
    <row r="95" spans="1:17" s="68" customFormat="1" ht="61.2" customHeight="1" x14ac:dyDescent="0.25">
      <c r="A95" s="228"/>
      <c r="B95" s="225"/>
      <c r="C95" s="220"/>
      <c r="D95" s="220"/>
      <c r="E95" s="147">
        <f>F95+G95+H95+I95+N95+F95</f>
        <v>7</v>
      </c>
      <c r="F95" s="147">
        <v>0</v>
      </c>
      <c r="G95" s="147">
        <v>0</v>
      </c>
      <c r="H95" s="147">
        <v>3</v>
      </c>
      <c r="I95" s="147">
        <v>2</v>
      </c>
      <c r="J95" s="147" t="s">
        <v>114</v>
      </c>
      <c r="K95" s="147" t="s">
        <v>114</v>
      </c>
      <c r="L95" s="147">
        <v>2</v>
      </c>
      <c r="M95" s="147">
        <v>2</v>
      </c>
      <c r="N95" s="147">
        <v>2</v>
      </c>
      <c r="O95" s="147" t="s">
        <v>114</v>
      </c>
      <c r="P95" s="220"/>
      <c r="Q95" s="140"/>
    </row>
    <row r="96" spans="1:17" s="68" customFormat="1" ht="13.95" customHeight="1" x14ac:dyDescent="0.25">
      <c r="A96" s="222" t="s">
        <v>44</v>
      </c>
      <c r="B96" s="226" t="s">
        <v>299</v>
      </c>
      <c r="C96" s="224" t="s">
        <v>391</v>
      </c>
      <c r="D96" s="88" t="s">
        <v>9</v>
      </c>
      <c r="E96" s="94">
        <f>F96+G96+H96+I96+N96+O96</f>
        <v>67558.899999999994</v>
      </c>
      <c r="F96" s="94">
        <f>F97+F98</f>
        <v>0</v>
      </c>
      <c r="G96" s="94">
        <f>G97+G98</f>
        <v>20274.28</v>
      </c>
      <c r="H96" s="94">
        <f>H97+H98</f>
        <v>11380.21</v>
      </c>
      <c r="I96" s="216">
        <f>I97+I98</f>
        <v>12301.47</v>
      </c>
      <c r="J96" s="216"/>
      <c r="K96" s="216"/>
      <c r="L96" s="216"/>
      <c r="M96" s="216"/>
      <c r="N96" s="94">
        <f>N97+N98</f>
        <v>12301.47</v>
      </c>
      <c r="O96" s="94">
        <f>O97+O98</f>
        <v>11301.47</v>
      </c>
      <c r="P96" s="224"/>
      <c r="Q96" s="140"/>
    </row>
    <row r="97" spans="1:17" s="68" customFormat="1" ht="66" x14ac:dyDescent="0.25">
      <c r="A97" s="222"/>
      <c r="B97" s="226"/>
      <c r="C97" s="224"/>
      <c r="D97" s="88" t="s">
        <v>30</v>
      </c>
      <c r="E97" s="94">
        <f t="shared" ref="E97:E101" si="23">F97+G97+H97+I97+N97+O97</f>
        <v>48446.16</v>
      </c>
      <c r="F97" s="94">
        <v>0</v>
      </c>
      <c r="G97" s="94">
        <f t="shared" ref="G97:I98" si="24">G100+G107</f>
        <v>13878.6</v>
      </c>
      <c r="H97" s="94">
        <f t="shared" si="24"/>
        <v>7552.15</v>
      </c>
      <c r="I97" s="216">
        <f t="shared" si="24"/>
        <v>9338.4699999999993</v>
      </c>
      <c r="J97" s="216"/>
      <c r="K97" s="216"/>
      <c r="L97" s="216"/>
      <c r="M97" s="216"/>
      <c r="N97" s="94">
        <f>N100+N107</f>
        <v>9338.4699999999993</v>
      </c>
      <c r="O97" s="94">
        <f>O100+O107</f>
        <v>8338.4699999999993</v>
      </c>
      <c r="P97" s="224"/>
      <c r="Q97" s="140"/>
    </row>
    <row r="98" spans="1:17" s="68" customFormat="1" ht="26.4" x14ac:dyDescent="0.25">
      <c r="A98" s="222"/>
      <c r="B98" s="226"/>
      <c r="C98" s="224"/>
      <c r="D98" s="88" t="s">
        <v>10</v>
      </c>
      <c r="E98" s="94">
        <f t="shared" si="23"/>
        <v>19112.739999999998</v>
      </c>
      <c r="F98" s="94">
        <v>0</v>
      </c>
      <c r="G98" s="94">
        <f t="shared" si="24"/>
        <v>6395.68</v>
      </c>
      <c r="H98" s="94">
        <f t="shared" si="24"/>
        <v>3828.06</v>
      </c>
      <c r="I98" s="216">
        <f t="shared" si="24"/>
        <v>2963</v>
      </c>
      <c r="J98" s="216"/>
      <c r="K98" s="216"/>
      <c r="L98" s="216"/>
      <c r="M98" s="216"/>
      <c r="N98" s="94">
        <f>N101+N108</f>
        <v>2963</v>
      </c>
      <c r="O98" s="94">
        <f>O101+O108</f>
        <v>2963</v>
      </c>
      <c r="P98" s="224"/>
      <c r="Q98" s="140"/>
    </row>
    <row r="99" spans="1:17" s="68" customFormat="1" ht="13.95" customHeight="1" x14ac:dyDescent="0.25">
      <c r="A99" s="222" t="s">
        <v>42</v>
      </c>
      <c r="B99" s="226" t="s">
        <v>217</v>
      </c>
      <c r="C99" s="224" t="s">
        <v>391</v>
      </c>
      <c r="D99" s="88" t="s">
        <v>9</v>
      </c>
      <c r="E99" s="94">
        <f t="shared" si="23"/>
        <v>61318.05</v>
      </c>
      <c r="F99" s="94">
        <f>F100+F101</f>
        <v>0</v>
      </c>
      <c r="G99" s="94">
        <f>G100+G101</f>
        <v>14033.43</v>
      </c>
      <c r="H99" s="94">
        <f>H100+H101</f>
        <v>11380.21</v>
      </c>
      <c r="I99" s="216">
        <f>I100+I101</f>
        <v>12301.47</v>
      </c>
      <c r="J99" s="216"/>
      <c r="K99" s="216"/>
      <c r="L99" s="216"/>
      <c r="M99" s="216"/>
      <c r="N99" s="94">
        <f>N100+N101</f>
        <v>12301.47</v>
      </c>
      <c r="O99" s="94">
        <f>O100+O101</f>
        <v>11301.47</v>
      </c>
      <c r="P99" s="227" t="s">
        <v>204</v>
      </c>
      <c r="Q99" s="140"/>
    </row>
    <row r="100" spans="1:17" s="68" customFormat="1" ht="66" x14ac:dyDescent="0.25">
      <c r="A100" s="222"/>
      <c r="B100" s="226"/>
      <c r="C100" s="224"/>
      <c r="D100" s="88" t="s">
        <v>30</v>
      </c>
      <c r="E100" s="94">
        <f t="shared" si="23"/>
        <v>42205.31</v>
      </c>
      <c r="F100" s="94">
        <v>0</v>
      </c>
      <c r="G100" s="94">
        <v>7637.75</v>
      </c>
      <c r="H100" s="94">
        <v>7552.15</v>
      </c>
      <c r="I100" s="216">
        <v>9338.4699999999993</v>
      </c>
      <c r="J100" s="216"/>
      <c r="K100" s="216"/>
      <c r="L100" s="216"/>
      <c r="M100" s="216"/>
      <c r="N100" s="94">
        <v>9338.4699999999993</v>
      </c>
      <c r="O100" s="94">
        <v>8338.4699999999993</v>
      </c>
      <c r="P100" s="227"/>
      <c r="Q100" s="140"/>
    </row>
    <row r="101" spans="1:17" s="68" customFormat="1" ht="42" customHeight="1" x14ac:dyDescent="0.25">
      <c r="A101" s="222"/>
      <c r="B101" s="226"/>
      <c r="C101" s="224"/>
      <c r="D101" s="88" t="s">
        <v>10</v>
      </c>
      <c r="E101" s="94">
        <f t="shared" si="23"/>
        <v>19112.739999999998</v>
      </c>
      <c r="F101" s="94">
        <v>0</v>
      </c>
      <c r="G101" s="94">
        <v>6395.68</v>
      </c>
      <c r="H101" s="94">
        <v>3828.06</v>
      </c>
      <c r="I101" s="216">
        <v>2963</v>
      </c>
      <c r="J101" s="216"/>
      <c r="K101" s="216"/>
      <c r="L101" s="216"/>
      <c r="M101" s="216"/>
      <c r="N101" s="94">
        <v>2963</v>
      </c>
      <c r="O101" s="94">
        <v>2963</v>
      </c>
      <c r="P101" s="227"/>
      <c r="Q101" s="140"/>
    </row>
    <row r="102" spans="1:17" ht="81" customHeight="1" x14ac:dyDescent="0.25">
      <c r="A102" s="228"/>
      <c r="B102" s="240" t="s">
        <v>414</v>
      </c>
      <c r="C102" s="217" t="s">
        <v>12</v>
      </c>
      <c r="D102" s="217" t="s">
        <v>12</v>
      </c>
      <c r="E102" s="217" t="s">
        <v>13</v>
      </c>
      <c r="F102" s="217" t="s">
        <v>4</v>
      </c>
      <c r="G102" s="217" t="s">
        <v>268</v>
      </c>
      <c r="H102" s="217" t="s">
        <v>359</v>
      </c>
      <c r="I102" s="217" t="s">
        <v>358</v>
      </c>
      <c r="J102" s="217" t="s">
        <v>14</v>
      </c>
      <c r="K102" s="217"/>
      <c r="L102" s="217"/>
      <c r="M102" s="217"/>
      <c r="N102" s="217" t="s">
        <v>8</v>
      </c>
      <c r="O102" s="217" t="s">
        <v>355</v>
      </c>
      <c r="P102" s="220"/>
      <c r="Q102" s="140"/>
    </row>
    <row r="103" spans="1:17" ht="82.2" customHeight="1" x14ac:dyDescent="0.25">
      <c r="A103" s="228"/>
      <c r="B103" s="240"/>
      <c r="C103" s="217"/>
      <c r="D103" s="217"/>
      <c r="E103" s="217"/>
      <c r="F103" s="217"/>
      <c r="G103" s="217"/>
      <c r="H103" s="217"/>
      <c r="I103" s="217"/>
      <c r="J103" s="147" t="s">
        <v>16</v>
      </c>
      <c r="K103" s="147" t="s">
        <v>17</v>
      </c>
      <c r="L103" s="147" t="s">
        <v>18</v>
      </c>
      <c r="M103" s="147" t="s">
        <v>19</v>
      </c>
      <c r="N103" s="217"/>
      <c r="O103" s="217"/>
      <c r="P103" s="220"/>
      <c r="Q103" s="140"/>
    </row>
    <row r="104" spans="1:17" ht="94.95" customHeight="1" x14ac:dyDescent="0.25">
      <c r="A104" s="228"/>
      <c r="B104" s="240"/>
      <c r="C104" s="217"/>
      <c r="D104" s="217"/>
      <c r="E104" s="147">
        <v>100</v>
      </c>
      <c r="F104" s="147" t="s">
        <v>410</v>
      </c>
      <c r="G104" s="147" t="s">
        <v>410</v>
      </c>
      <c r="H104" s="147" t="s">
        <v>410</v>
      </c>
      <c r="I104" s="147">
        <v>100</v>
      </c>
      <c r="J104" s="147">
        <v>25</v>
      </c>
      <c r="K104" s="147">
        <v>50</v>
      </c>
      <c r="L104" s="147">
        <v>75</v>
      </c>
      <c r="M104" s="147">
        <v>100</v>
      </c>
      <c r="N104" s="147">
        <v>100</v>
      </c>
      <c r="O104" s="147">
        <v>100</v>
      </c>
      <c r="P104" s="220"/>
      <c r="Q104" s="140"/>
    </row>
    <row r="105" spans="1:17" ht="213.75" customHeight="1" x14ac:dyDescent="0.25">
      <c r="A105" s="156"/>
      <c r="B105" s="163" t="s">
        <v>439</v>
      </c>
      <c r="C105" s="147"/>
      <c r="D105" s="147" t="s">
        <v>12</v>
      </c>
      <c r="E105" s="147" t="s">
        <v>12</v>
      </c>
      <c r="F105" s="147">
        <v>0</v>
      </c>
      <c r="G105" s="147">
        <v>100</v>
      </c>
      <c r="H105" s="147">
        <v>100</v>
      </c>
      <c r="I105" s="147" t="s">
        <v>410</v>
      </c>
      <c r="J105" s="147" t="s">
        <v>410</v>
      </c>
      <c r="K105" s="147" t="s">
        <v>410</v>
      </c>
      <c r="L105" s="147" t="s">
        <v>410</v>
      </c>
      <c r="M105" s="147" t="s">
        <v>410</v>
      </c>
      <c r="N105" s="147" t="s">
        <v>410</v>
      </c>
      <c r="O105" s="147" t="s">
        <v>410</v>
      </c>
      <c r="P105" s="149"/>
      <c r="Q105" s="140"/>
    </row>
    <row r="106" spans="1:17" s="68" customFormat="1" ht="33.75" customHeight="1" x14ac:dyDescent="0.25">
      <c r="A106" s="222" t="s">
        <v>46</v>
      </c>
      <c r="B106" s="226" t="s">
        <v>327</v>
      </c>
      <c r="C106" s="224" t="s">
        <v>391</v>
      </c>
      <c r="D106" s="88" t="s">
        <v>9</v>
      </c>
      <c r="E106" s="94">
        <f>F106+G106+H106+I106+N106+O106</f>
        <v>6240.85</v>
      </c>
      <c r="F106" s="94">
        <f>F107+F108</f>
        <v>0</v>
      </c>
      <c r="G106" s="94">
        <f>G107+G108</f>
        <v>6240.85</v>
      </c>
      <c r="H106" s="94">
        <f>H107+H108</f>
        <v>0</v>
      </c>
      <c r="I106" s="216">
        <f>I107+I108</f>
        <v>0</v>
      </c>
      <c r="J106" s="216"/>
      <c r="K106" s="216"/>
      <c r="L106" s="216"/>
      <c r="M106" s="216"/>
      <c r="N106" s="94">
        <f>N107+N108</f>
        <v>0</v>
      </c>
      <c r="O106" s="94">
        <f>O107+O108</f>
        <v>0</v>
      </c>
      <c r="P106" s="227" t="s">
        <v>204</v>
      </c>
      <c r="Q106" s="140"/>
    </row>
    <row r="107" spans="1:17" s="68" customFormat="1" ht="66" x14ac:dyDescent="0.25">
      <c r="A107" s="222"/>
      <c r="B107" s="226"/>
      <c r="C107" s="224"/>
      <c r="D107" s="88" t="s">
        <v>30</v>
      </c>
      <c r="E107" s="94">
        <f t="shared" ref="E107:E108" si="25">F107+G107+H107+I107+N107+O107</f>
        <v>6240.85</v>
      </c>
      <c r="F107" s="94">
        <v>0</v>
      </c>
      <c r="G107" s="94">
        <v>6240.85</v>
      </c>
      <c r="H107" s="94">
        <v>0</v>
      </c>
      <c r="I107" s="216">
        <v>0</v>
      </c>
      <c r="J107" s="216"/>
      <c r="K107" s="216"/>
      <c r="L107" s="216"/>
      <c r="M107" s="216"/>
      <c r="N107" s="94">
        <v>0</v>
      </c>
      <c r="O107" s="94">
        <v>0</v>
      </c>
      <c r="P107" s="227"/>
      <c r="Q107" s="140"/>
    </row>
    <row r="108" spans="1:17" s="68" customFormat="1" ht="42" customHeight="1" x14ac:dyDescent="0.25">
      <c r="A108" s="222"/>
      <c r="B108" s="226"/>
      <c r="C108" s="224"/>
      <c r="D108" s="88" t="s">
        <v>10</v>
      </c>
      <c r="E108" s="94">
        <f t="shared" si="25"/>
        <v>0</v>
      </c>
      <c r="F108" s="94">
        <v>0</v>
      </c>
      <c r="G108" s="94">
        <v>0</v>
      </c>
      <c r="H108" s="94">
        <v>0</v>
      </c>
      <c r="I108" s="216">
        <v>0</v>
      </c>
      <c r="J108" s="216"/>
      <c r="K108" s="216"/>
      <c r="L108" s="216"/>
      <c r="M108" s="216"/>
      <c r="N108" s="94">
        <v>0</v>
      </c>
      <c r="O108" s="94">
        <v>0</v>
      </c>
      <c r="P108" s="227"/>
      <c r="Q108" s="140"/>
    </row>
    <row r="109" spans="1:17" s="68" customFormat="1" ht="44.4" customHeight="1" x14ac:dyDescent="0.25">
      <c r="A109" s="228"/>
      <c r="B109" s="225" t="s">
        <v>252</v>
      </c>
      <c r="C109" s="217" t="s">
        <v>12</v>
      </c>
      <c r="D109" s="217" t="s">
        <v>12</v>
      </c>
      <c r="E109" s="217" t="s">
        <v>13</v>
      </c>
      <c r="F109" s="217" t="s">
        <v>4</v>
      </c>
      <c r="G109" s="217" t="s">
        <v>5</v>
      </c>
      <c r="H109" s="217" t="s">
        <v>6</v>
      </c>
      <c r="I109" s="217" t="s">
        <v>358</v>
      </c>
      <c r="J109" s="217" t="s">
        <v>14</v>
      </c>
      <c r="K109" s="217"/>
      <c r="L109" s="217"/>
      <c r="M109" s="217"/>
      <c r="N109" s="217" t="s">
        <v>8</v>
      </c>
      <c r="O109" s="217" t="s">
        <v>355</v>
      </c>
      <c r="P109" s="220"/>
      <c r="Q109" s="140"/>
    </row>
    <row r="110" spans="1:17" s="68" customFormat="1" ht="22.95" customHeight="1" x14ac:dyDescent="0.25">
      <c r="A110" s="228"/>
      <c r="B110" s="225"/>
      <c r="C110" s="217"/>
      <c r="D110" s="217"/>
      <c r="E110" s="217"/>
      <c r="F110" s="217"/>
      <c r="G110" s="217"/>
      <c r="H110" s="217"/>
      <c r="I110" s="217"/>
      <c r="J110" s="147" t="s">
        <v>16</v>
      </c>
      <c r="K110" s="147" t="s">
        <v>17</v>
      </c>
      <c r="L110" s="147" t="s">
        <v>18</v>
      </c>
      <c r="M110" s="147" t="s">
        <v>19</v>
      </c>
      <c r="N110" s="217"/>
      <c r="O110" s="217"/>
      <c r="P110" s="220"/>
      <c r="Q110" s="140"/>
    </row>
    <row r="111" spans="1:17" s="68" customFormat="1" ht="46.2" customHeight="1" x14ac:dyDescent="0.25">
      <c r="A111" s="228"/>
      <c r="B111" s="225"/>
      <c r="C111" s="217"/>
      <c r="D111" s="217"/>
      <c r="E111" s="147">
        <v>2</v>
      </c>
      <c r="F111" s="147">
        <v>0</v>
      </c>
      <c r="G111" s="147">
        <v>2</v>
      </c>
      <c r="H111" s="147" t="s">
        <v>114</v>
      </c>
      <c r="I111" s="147" t="s">
        <v>114</v>
      </c>
      <c r="J111" s="147" t="s">
        <v>114</v>
      </c>
      <c r="K111" s="147" t="s">
        <v>114</v>
      </c>
      <c r="L111" s="147" t="s">
        <v>114</v>
      </c>
      <c r="M111" s="147" t="s">
        <v>114</v>
      </c>
      <c r="N111" s="147" t="s">
        <v>114</v>
      </c>
      <c r="O111" s="147" t="s">
        <v>114</v>
      </c>
      <c r="P111" s="220"/>
      <c r="Q111" s="140"/>
    </row>
    <row r="112" spans="1:17" s="68" customFormat="1" ht="28.2" customHeight="1" x14ac:dyDescent="0.25">
      <c r="A112" s="222" t="s">
        <v>47</v>
      </c>
      <c r="B112" s="226" t="s">
        <v>196</v>
      </c>
      <c r="C112" s="224" t="s">
        <v>391</v>
      </c>
      <c r="D112" s="88" t="s">
        <v>9</v>
      </c>
      <c r="E112" s="94">
        <f>F112+G112+H112+I112+N112+O112</f>
        <v>84464.209999999992</v>
      </c>
      <c r="F112" s="94">
        <f>F113</f>
        <v>24061.02</v>
      </c>
      <c r="G112" s="94">
        <f t="shared" ref="G112:O112" si="26">G113</f>
        <v>33178.120000000003</v>
      </c>
      <c r="H112" s="94">
        <f t="shared" si="26"/>
        <v>27225.07</v>
      </c>
      <c r="I112" s="216">
        <f t="shared" si="26"/>
        <v>0</v>
      </c>
      <c r="J112" s="216"/>
      <c r="K112" s="216"/>
      <c r="L112" s="216"/>
      <c r="M112" s="216"/>
      <c r="N112" s="94">
        <f t="shared" si="26"/>
        <v>0</v>
      </c>
      <c r="O112" s="94">
        <f t="shared" si="26"/>
        <v>0</v>
      </c>
      <c r="P112" s="224"/>
      <c r="Q112" s="140"/>
    </row>
    <row r="113" spans="1:17" s="68" customFormat="1" ht="89.4" customHeight="1" x14ac:dyDescent="0.25">
      <c r="A113" s="222"/>
      <c r="B113" s="226"/>
      <c r="C113" s="224"/>
      <c r="D113" s="88" t="s">
        <v>29</v>
      </c>
      <c r="E113" s="94">
        <f t="shared" ref="E113:E115" si="27">F113+G113+H113+I113+N113+O113</f>
        <v>84464.209999999992</v>
      </c>
      <c r="F113" s="94">
        <f>F115</f>
        <v>24061.02</v>
      </c>
      <c r="G113" s="94">
        <f>G115+G120</f>
        <v>33178.120000000003</v>
      </c>
      <c r="H113" s="94">
        <f>H115+H120</f>
        <v>27225.07</v>
      </c>
      <c r="I113" s="216">
        <f t="shared" ref="I113:N113" si="28">I115+I120</f>
        <v>0</v>
      </c>
      <c r="J113" s="216"/>
      <c r="K113" s="216"/>
      <c r="L113" s="216"/>
      <c r="M113" s="216"/>
      <c r="N113" s="94">
        <f t="shared" si="28"/>
        <v>0</v>
      </c>
      <c r="O113" s="94">
        <f t="shared" ref="O113" si="29">O115+O120</f>
        <v>0</v>
      </c>
      <c r="P113" s="224"/>
      <c r="Q113" s="140"/>
    </row>
    <row r="114" spans="1:17" s="68" customFormat="1" ht="27" customHeight="1" x14ac:dyDescent="0.25">
      <c r="A114" s="222" t="s">
        <v>48</v>
      </c>
      <c r="B114" s="226" t="s">
        <v>197</v>
      </c>
      <c r="C114" s="224" t="s">
        <v>296</v>
      </c>
      <c r="D114" s="88" t="s">
        <v>9</v>
      </c>
      <c r="E114" s="94">
        <f t="shared" si="27"/>
        <v>80348.150000000009</v>
      </c>
      <c r="F114" s="94">
        <f>F115</f>
        <v>24061.02</v>
      </c>
      <c r="G114" s="94">
        <f>G115</f>
        <v>30091.08</v>
      </c>
      <c r="H114" s="94">
        <f t="shared" ref="H114:O114" si="30">H115</f>
        <v>26196.05</v>
      </c>
      <c r="I114" s="216">
        <f t="shared" si="30"/>
        <v>0</v>
      </c>
      <c r="J114" s="216"/>
      <c r="K114" s="216"/>
      <c r="L114" s="216"/>
      <c r="M114" s="216"/>
      <c r="N114" s="94">
        <f t="shared" si="30"/>
        <v>0</v>
      </c>
      <c r="O114" s="94">
        <f t="shared" si="30"/>
        <v>0</v>
      </c>
      <c r="P114" s="227" t="s">
        <v>54</v>
      </c>
      <c r="Q114" s="140"/>
    </row>
    <row r="115" spans="1:17" s="68" customFormat="1" ht="94.2" customHeight="1" x14ac:dyDescent="0.25">
      <c r="A115" s="222"/>
      <c r="B115" s="226"/>
      <c r="C115" s="224"/>
      <c r="D115" s="88" t="s">
        <v>29</v>
      </c>
      <c r="E115" s="94">
        <f t="shared" si="27"/>
        <v>80348.150000000009</v>
      </c>
      <c r="F115" s="94">
        <v>24061.02</v>
      </c>
      <c r="G115" s="94">
        <v>30091.08</v>
      </c>
      <c r="H115" s="94">
        <v>26196.05</v>
      </c>
      <c r="I115" s="216">
        <v>0</v>
      </c>
      <c r="J115" s="216"/>
      <c r="K115" s="216"/>
      <c r="L115" s="216"/>
      <c r="M115" s="216"/>
      <c r="N115" s="94">
        <v>0</v>
      </c>
      <c r="O115" s="94">
        <v>0</v>
      </c>
      <c r="P115" s="227"/>
      <c r="Q115" s="140"/>
    </row>
    <row r="116" spans="1:17" s="68" customFormat="1" ht="24.6" customHeight="1" x14ac:dyDescent="0.25">
      <c r="A116" s="222"/>
      <c r="B116" s="229" t="s">
        <v>432</v>
      </c>
      <c r="C116" s="220" t="s">
        <v>12</v>
      </c>
      <c r="D116" s="220" t="s">
        <v>12</v>
      </c>
      <c r="E116" s="217" t="s">
        <v>13</v>
      </c>
      <c r="F116" s="217" t="s">
        <v>4</v>
      </c>
      <c r="G116" s="217" t="s">
        <v>5</v>
      </c>
      <c r="H116" s="217" t="s">
        <v>6</v>
      </c>
      <c r="I116" s="217" t="s">
        <v>358</v>
      </c>
      <c r="J116" s="217" t="s">
        <v>14</v>
      </c>
      <c r="K116" s="217"/>
      <c r="L116" s="217"/>
      <c r="M116" s="217"/>
      <c r="N116" s="217" t="s">
        <v>8</v>
      </c>
      <c r="O116" s="217" t="s">
        <v>355</v>
      </c>
      <c r="P116" s="220"/>
      <c r="Q116" s="140"/>
    </row>
    <row r="117" spans="1:17" s="68" customFormat="1" ht="100.2" customHeight="1" x14ac:dyDescent="0.25">
      <c r="A117" s="222"/>
      <c r="B117" s="229"/>
      <c r="C117" s="220"/>
      <c r="D117" s="220"/>
      <c r="E117" s="217"/>
      <c r="F117" s="217"/>
      <c r="G117" s="217"/>
      <c r="H117" s="217"/>
      <c r="I117" s="217"/>
      <c r="J117" s="147" t="s">
        <v>16</v>
      </c>
      <c r="K117" s="147" t="s">
        <v>17</v>
      </c>
      <c r="L117" s="147" t="s">
        <v>18</v>
      </c>
      <c r="M117" s="147" t="s">
        <v>19</v>
      </c>
      <c r="N117" s="217"/>
      <c r="O117" s="217"/>
      <c r="P117" s="220"/>
      <c r="Q117" s="140"/>
    </row>
    <row r="118" spans="1:17" s="68" customFormat="1" ht="178.95" customHeight="1" x14ac:dyDescent="0.25">
      <c r="A118" s="222"/>
      <c r="B118" s="229"/>
      <c r="C118" s="220"/>
      <c r="D118" s="220"/>
      <c r="E118" s="147">
        <v>116.38</v>
      </c>
      <c r="F118" s="147">
        <v>98.67</v>
      </c>
      <c r="G118" s="147">
        <v>116.38</v>
      </c>
      <c r="H118" s="147">
        <v>100.02</v>
      </c>
      <c r="I118" s="147" t="s">
        <v>114</v>
      </c>
      <c r="J118" s="147" t="s">
        <v>114</v>
      </c>
      <c r="K118" s="147" t="s">
        <v>114</v>
      </c>
      <c r="L118" s="147" t="s">
        <v>114</v>
      </c>
      <c r="M118" s="147" t="s">
        <v>114</v>
      </c>
      <c r="N118" s="147" t="s">
        <v>114</v>
      </c>
      <c r="O118" s="147" t="s">
        <v>114</v>
      </c>
      <c r="P118" s="220"/>
      <c r="Q118" s="140"/>
    </row>
    <row r="119" spans="1:17" s="68" customFormat="1" ht="88.2" customHeight="1" x14ac:dyDescent="0.25">
      <c r="A119" s="222" t="s">
        <v>290</v>
      </c>
      <c r="B119" s="226" t="s">
        <v>249</v>
      </c>
      <c r="C119" s="224" t="s">
        <v>391</v>
      </c>
      <c r="D119" s="88" t="s">
        <v>9</v>
      </c>
      <c r="E119" s="94">
        <f>F119+G119+H119+I119+N119+O119</f>
        <v>4116.0599999999995</v>
      </c>
      <c r="F119" s="94">
        <f>F120</f>
        <v>0</v>
      </c>
      <c r="G119" s="94">
        <f>G120</f>
        <v>3087.04</v>
      </c>
      <c r="H119" s="94">
        <f t="shared" ref="H119:O119" si="31">H120</f>
        <v>1029.02</v>
      </c>
      <c r="I119" s="216">
        <f t="shared" si="31"/>
        <v>0</v>
      </c>
      <c r="J119" s="216"/>
      <c r="K119" s="216"/>
      <c r="L119" s="216"/>
      <c r="M119" s="216"/>
      <c r="N119" s="94">
        <f t="shared" si="31"/>
        <v>0</v>
      </c>
      <c r="O119" s="94">
        <f t="shared" si="31"/>
        <v>0</v>
      </c>
      <c r="P119" s="245" t="s">
        <v>54</v>
      </c>
      <c r="Q119" s="140"/>
    </row>
    <row r="120" spans="1:17" s="68" customFormat="1" ht="88.2" customHeight="1" x14ac:dyDescent="0.25">
      <c r="A120" s="222"/>
      <c r="B120" s="226"/>
      <c r="C120" s="224"/>
      <c r="D120" s="88" t="s">
        <v>29</v>
      </c>
      <c r="E120" s="94">
        <f>F120+G120+H120+I120+N120+O120</f>
        <v>4116.0599999999995</v>
      </c>
      <c r="F120" s="94">
        <v>0</v>
      </c>
      <c r="G120" s="94">
        <v>3087.04</v>
      </c>
      <c r="H120" s="94">
        <v>1029.02</v>
      </c>
      <c r="I120" s="216">
        <v>0</v>
      </c>
      <c r="J120" s="216"/>
      <c r="K120" s="216"/>
      <c r="L120" s="216"/>
      <c r="M120" s="216"/>
      <c r="N120" s="94">
        <v>0</v>
      </c>
      <c r="O120" s="94">
        <v>0</v>
      </c>
      <c r="P120" s="245"/>
      <c r="Q120" s="140"/>
    </row>
    <row r="121" spans="1:17" s="68" customFormat="1" ht="49.2" customHeight="1" x14ac:dyDescent="0.25">
      <c r="A121" s="222"/>
      <c r="B121" s="244" t="s">
        <v>250</v>
      </c>
      <c r="C121" s="218" t="s">
        <v>12</v>
      </c>
      <c r="D121" s="218" t="s">
        <v>12</v>
      </c>
      <c r="E121" s="217" t="s">
        <v>13</v>
      </c>
      <c r="F121" s="217" t="s">
        <v>4</v>
      </c>
      <c r="G121" s="217" t="s">
        <v>5</v>
      </c>
      <c r="H121" s="217" t="s">
        <v>6</v>
      </c>
      <c r="I121" s="217" t="s">
        <v>358</v>
      </c>
      <c r="J121" s="217" t="s">
        <v>14</v>
      </c>
      <c r="K121" s="217"/>
      <c r="L121" s="217"/>
      <c r="M121" s="217"/>
      <c r="N121" s="217" t="s">
        <v>8</v>
      </c>
      <c r="O121" s="217" t="s">
        <v>355</v>
      </c>
      <c r="P121" s="224"/>
      <c r="Q121" s="140"/>
    </row>
    <row r="122" spans="1:17" s="68" customFormat="1" ht="55.95" customHeight="1" x14ac:dyDescent="0.25">
      <c r="A122" s="222"/>
      <c r="B122" s="244"/>
      <c r="C122" s="218"/>
      <c r="D122" s="218"/>
      <c r="E122" s="217"/>
      <c r="F122" s="217"/>
      <c r="G122" s="217"/>
      <c r="H122" s="217"/>
      <c r="I122" s="217"/>
      <c r="J122" s="147" t="s">
        <v>16</v>
      </c>
      <c r="K122" s="147" t="s">
        <v>17</v>
      </c>
      <c r="L122" s="147" t="s">
        <v>18</v>
      </c>
      <c r="M122" s="147" t="s">
        <v>19</v>
      </c>
      <c r="N122" s="217"/>
      <c r="O122" s="217"/>
      <c r="P122" s="224"/>
      <c r="Q122" s="140"/>
    </row>
    <row r="123" spans="1:17" s="68" customFormat="1" ht="100.2" customHeight="1" x14ac:dyDescent="0.25">
      <c r="A123" s="222"/>
      <c r="B123" s="244"/>
      <c r="C123" s="218"/>
      <c r="D123" s="218"/>
      <c r="E123" s="147">
        <v>100</v>
      </c>
      <c r="F123" s="147" t="s">
        <v>114</v>
      </c>
      <c r="G123" s="147">
        <v>100</v>
      </c>
      <c r="H123" s="147">
        <v>100</v>
      </c>
      <c r="I123" s="147" t="s">
        <v>116</v>
      </c>
      <c r="J123" s="147" t="s">
        <v>114</v>
      </c>
      <c r="K123" s="147" t="s">
        <v>116</v>
      </c>
      <c r="L123" s="147" t="s">
        <v>114</v>
      </c>
      <c r="M123" s="147" t="s">
        <v>116</v>
      </c>
      <c r="N123" s="147" t="s">
        <v>114</v>
      </c>
      <c r="O123" s="147" t="s">
        <v>116</v>
      </c>
      <c r="P123" s="224"/>
      <c r="Q123" s="140"/>
    </row>
    <row r="124" spans="1:17" ht="13.95" customHeight="1" x14ac:dyDescent="0.25">
      <c r="A124" s="222" t="s">
        <v>203</v>
      </c>
      <c r="B124" s="223" t="s">
        <v>177</v>
      </c>
      <c r="C124" s="224">
        <v>2023</v>
      </c>
      <c r="D124" s="88" t="s">
        <v>9</v>
      </c>
      <c r="E124" s="55">
        <f>F124+G124+H124+I124+N124+O124</f>
        <v>200</v>
      </c>
      <c r="F124" s="94">
        <f>F125+F126</f>
        <v>200</v>
      </c>
      <c r="G124" s="94">
        <f>G125+G126</f>
        <v>0</v>
      </c>
      <c r="H124" s="94">
        <f>H125+H126</f>
        <v>0</v>
      </c>
      <c r="I124" s="216">
        <f>I125+I126</f>
        <v>0</v>
      </c>
      <c r="J124" s="216"/>
      <c r="K124" s="216"/>
      <c r="L124" s="216"/>
      <c r="M124" s="216"/>
      <c r="N124" s="94">
        <f>N125+N126</f>
        <v>0</v>
      </c>
      <c r="O124" s="94">
        <f>O125+O126</f>
        <v>0</v>
      </c>
      <c r="P124" s="223"/>
      <c r="Q124" s="140"/>
    </row>
    <row r="125" spans="1:17" ht="45" customHeight="1" x14ac:dyDescent="0.25">
      <c r="A125" s="222"/>
      <c r="B125" s="223"/>
      <c r="C125" s="224"/>
      <c r="D125" s="88" t="s">
        <v>181</v>
      </c>
      <c r="E125" s="55">
        <f t="shared" ref="E125:E129" si="32">F125+G125+H125+I125+N125+O125</f>
        <v>150</v>
      </c>
      <c r="F125" s="94">
        <f>F128</f>
        <v>150</v>
      </c>
      <c r="G125" s="94">
        <f t="shared" ref="G125:N126" si="33">G128</f>
        <v>0</v>
      </c>
      <c r="H125" s="94">
        <f t="shared" si="33"/>
        <v>0</v>
      </c>
      <c r="I125" s="216">
        <f t="shared" si="33"/>
        <v>0</v>
      </c>
      <c r="J125" s="216"/>
      <c r="K125" s="216"/>
      <c r="L125" s="216"/>
      <c r="M125" s="216"/>
      <c r="N125" s="94">
        <f t="shared" si="33"/>
        <v>0</v>
      </c>
      <c r="O125" s="94">
        <f t="shared" ref="O125" si="34">O128</f>
        <v>0</v>
      </c>
      <c r="P125" s="223"/>
      <c r="Q125" s="140"/>
    </row>
    <row r="126" spans="1:17" ht="52.8" x14ac:dyDescent="0.25">
      <c r="A126" s="222"/>
      <c r="B126" s="223"/>
      <c r="C126" s="224"/>
      <c r="D126" s="88" t="s">
        <v>29</v>
      </c>
      <c r="E126" s="55">
        <f t="shared" si="32"/>
        <v>50</v>
      </c>
      <c r="F126" s="94">
        <f>F129</f>
        <v>50</v>
      </c>
      <c r="G126" s="94">
        <f t="shared" si="33"/>
        <v>0</v>
      </c>
      <c r="H126" s="94">
        <f t="shared" si="33"/>
        <v>0</v>
      </c>
      <c r="I126" s="216">
        <f t="shared" si="33"/>
        <v>0</v>
      </c>
      <c r="J126" s="216"/>
      <c r="K126" s="216"/>
      <c r="L126" s="216"/>
      <c r="M126" s="216"/>
      <c r="N126" s="94">
        <f t="shared" si="33"/>
        <v>0</v>
      </c>
      <c r="O126" s="94">
        <f t="shared" ref="O126" si="35">O129</f>
        <v>0</v>
      </c>
      <c r="P126" s="223"/>
      <c r="Q126" s="140"/>
    </row>
    <row r="127" spans="1:17" ht="45" customHeight="1" x14ac:dyDescent="0.25">
      <c r="A127" s="222" t="s">
        <v>190</v>
      </c>
      <c r="B127" s="226" t="s">
        <v>178</v>
      </c>
      <c r="C127" s="224">
        <v>2023</v>
      </c>
      <c r="D127" s="88" t="s">
        <v>9</v>
      </c>
      <c r="E127" s="55">
        <f>F127+G127+H127+I127+N127+O127</f>
        <v>200</v>
      </c>
      <c r="F127" s="94">
        <v>200</v>
      </c>
      <c r="G127" s="94">
        <v>0</v>
      </c>
      <c r="H127" s="94">
        <v>0</v>
      </c>
      <c r="I127" s="216">
        <v>0</v>
      </c>
      <c r="J127" s="216"/>
      <c r="K127" s="216"/>
      <c r="L127" s="216"/>
      <c r="M127" s="216"/>
      <c r="N127" s="94">
        <v>0</v>
      </c>
      <c r="O127" s="94">
        <v>0</v>
      </c>
      <c r="P127" s="227" t="s">
        <v>45</v>
      </c>
      <c r="Q127" s="140"/>
    </row>
    <row r="128" spans="1:17" ht="45" customHeight="1" x14ac:dyDescent="0.25">
      <c r="A128" s="222"/>
      <c r="B128" s="226"/>
      <c r="C128" s="224"/>
      <c r="D128" s="88" t="s">
        <v>181</v>
      </c>
      <c r="E128" s="55">
        <f t="shared" si="32"/>
        <v>150</v>
      </c>
      <c r="F128" s="94">
        <v>150</v>
      </c>
      <c r="G128" s="94">
        <v>0</v>
      </c>
      <c r="H128" s="94">
        <v>0</v>
      </c>
      <c r="I128" s="216">
        <v>0</v>
      </c>
      <c r="J128" s="216"/>
      <c r="K128" s="216"/>
      <c r="L128" s="216"/>
      <c r="M128" s="216"/>
      <c r="N128" s="94">
        <v>0</v>
      </c>
      <c r="O128" s="94">
        <v>0</v>
      </c>
      <c r="P128" s="227"/>
      <c r="Q128" s="140"/>
    </row>
    <row r="129" spans="1:17" ht="61.2" customHeight="1" x14ac:dyDescent="0.25">
      <c r="A129" s="222"/>
      <c r="B129" s="226"/>
      <c r="C129" s="224"/>
      <c r="D129" s="88" t="s">
        <v>29</v>
      </c>
      <c r="E129" s="55">
        <f t="shared" si="32"/>
        <v>50</v>
      </c>
      <c r="F129" s="94">
        <v>50</v>
      </c>
      <c r="G129" s="94">
        <v>0</v>
      </c>
      <c r="H129" s="94">
        <v>0</v>
      </c>
      <c r="I129" s="216">
        <v>0</v>
      </c>
      <c r="J129" s="216"/>
      <c r="K129" s="216"/>
      <c r="L129" s="216"/>
      <c r="M129" s="216"/>
      <c r="N129" s="94">
        <v>0</v>
      </c>
      <c r="O129" s="94">
        <v>0</v>
      </c>
      <c r="P129" s="227"/>
      <c r="Q129" s="140"/>
    </row>
    <row r="130" spans="1:17" ht="13.95" customHeight="1" x14ac:dyDescent="0.25">
      <c r="A130" s="228"/>
      <c r="B130" s="240" t="s">
        <v>435</v>
      </c>
      <c r="C130" s="217" t="s">
        <v>12</v>
      </c>
      <c r="D130" s="217" t="s">
        <v>12</v>
      </c>
      <c r="E130" s="217" t="s">
        <v>13</v>
      </c>
      <c r="F130" s="217" t="s">
        <v>4</v>
      </c>
      <c r="G130" s="217" t="s">
        <v>5</v>
      </c>
      <c r="H130" s="217" t="s">
        <v>6</v>
      </c>
      <c r="I130" s="217" t="s">
        <v>358</v>
      </c>
      <c r="J130" s="217" t="s">
        <v>14</v>
      </c>
      <c r="K130" s="217"/>
      <c r="L130" s="217"/>
      <c r="M130" s="217"/>
      <c r="N130" s="217" t="s">
        <v>8</v>
      </c>
      <c r="O130" s="217" t="s">
        <v>355</v>
      </c>
      <c r="P130" s="220"/>
      <c r="Q130" s="140"/>
    </row>
    <row r="131" spans="1:17" ht="34.200000000000003" customHeight="1" x14ac:dyDescent="0.25">
      <c r="A131" s="228"/>
      <c r="B131" s="240"/>
      <c r="C131" s="217"/>
      <c r="D131" s="217"/>
      <c r="E131" s="217"/>
      <c r="F131" s="217"/>
      <c r="G131" s="217"/>
      <c r="H131" s="217"/>
      <c r="I131" s="217"/>
      <c r="J131" s="147" t="s">
        <v>16</v>
      </c>
      <c r="K131" s="147" t="s">
        <v>17</v>
      </c>
      <c r="L131" s="147" t="s">
        <v>18</v>
      </c>
      <c r="M131" s="147" t="s">
        <v>19</v>
      </c>
      <c r="N131" s="217"/>
      <c r="O131" s="217"/>
      <c r="P131" s="220"/>
      <c r="Q131" s="140"/>
    </row>
    <row r="132" spans="1:17" ht="36" customHeight="1" x14ac:dyDescent="0.25">
      <c r="A132" s="228"/>
      <c r="B132" s="240"/>
      <c r="C132" s="217"/>
      <c r="D132" s="217"/>
      <c r="E132" s="147">
        <v>1</v>
      </c>
      <c r="F132" s="147">
        <v>1</v>
      </c>
      <c r="G132" s="147" t="s">
        <v>114</v>
      </c>
      <c r="H132" s="147" t="s">
        <v>114</v>
      </c>
      <c r="I132" s="147" t="s">
        <v>114</v>
      </c>
      <c r="J132" s="147" t="s">
        <v>114</v>
      </c>
      <c r="K132" s="147" t="s">
        <v>114</v>
      </c>
      <c r="L132" s="147" t="s">
        <v>114</v>
      </c>
      <c r="M132" s="147" t="s">
        <v>114</v>
      </c>
      <c r="N132" s="147" t="s">
        <v>114</v>
      </c>
      <c r="O132" s="147" t="s">
        <v>114</v>
      </c>
      <c r="P132" s="220"/>
      <c r="Q132" s="140"/>
    </row>
    <row r="133" spans="1:17" ht="25.2" customHeight="1" x14ac:dyDescent="0.25">
      <c r="A133" s="228"/>
      <c r="B133" s="225" t="s">
        <v>179</v>
      </c>
      <c r="C133" s="217" t="s">
        <v>12</v>
      </c>
      <c r="D133" s="217" t="s">
        <v>12</v>
      </c>
      <c r="E133" s="217" t="s">
        <v>13</v>
      </c>
      <c r="F133" s="217" t="s">
        <v>4</v>
      </c>
      <c r="G133" s="217" t="s">
        <v>5</v>
      </c>
      <c r="H133" s="217" t="s">
        <v>5</v>
      </c>
      <c r="I133" s="217" t="s">
        <v>358</v>
      </c>
      <c r="J133" s="217" t="s">
        <v>14</v>
      </c>
      <c r="K133" s="217"/>
      <c r="L133" s="217"/>
      <c r="M133" s="217"/>
      <c r="N133" s="217" t="s">
        <v>8</v>
      </c>
      <c r="O133" s="217" t="s">
        <v>355</v>
      </c>
      <c r="P133" s="220"/>
      <c r="Q133" s="140"/>
    </row>
    <row r="134" spans="1:17" ht="27" customHeight="1" x14ac:dyDescent="0.25">
      <c r="A134" s="228"/>
      <c r="B134" s="225"/>
      <c r="C134" s="217"/>
      <c r="D134" s="217"/>
      <c r="E134" s="217"/>
      <c r="F134" s="217"/>
      <c r="G134" s="217"/>
      <c r="H134" s="217"/>
      <c r="I134" s="217"/>
      <c r="J134" s="147" t="s">
        <v>16</v>
      </c>
      <c r="K134" s="147" t="s">
        <v>17</v>
      </c>
      <c r="L134" s="147" t="s">
        <v>18</v>
      </c>
      <c r="M134" s="147" t="s">
        <v>19</v>
      </c>
      <c r="N134" s="217"/>
      <c r="O134" s="217"/>
      <c r="P134" s="220"/>
      <c r="Q134" s="140"/>
    </row>
    <row r="135" spans="1:17" ht="25.2" customHeight="1" x14ac:dyDescent="0.25">
      <c r="A135" s="228"/>
      <c r="B135" s="225"/>
      <c r="C135" s="217"/>
      <c r="D135" s="217"/>
      <c r="E135" s="147">
        <v>1</v>
      </c>
      <c r="F135" s="147">
        <v>1</v>
      </c>
      <c r="G135" s="147" t="s">
        <v>114</v>
      </c>
      <c r="H135" s="147" t="s">
        <v>114</v>
      </c>
      <c r="I135" s="147" t="s">
        <v>114</v>
      </c>
      <c r="J135" s="147" t="s">
        <v>114</v>
      </c>
      <c r="K135" s="147" t="s">
        <v>114</v>
      </c>
      <c r="L135" s="147" t="s">
        <v>114</v>
      </c>
      <c r="M135" s="147" t="s">
        <v>114</v>
      </c>
      <c r="N135" s="147" t="s">
        <v>114</v>
      </c>
      <c r="O135" s="147" t="s">
        <v>114</v>
      </c>
      <c r="P135" s="220"/>
      <c r="Q135" s="140"/>
    </row>
    <row r="136" spans="1:17" ht="13.95" customHeight="1" x14ac:dyDescent="0.25">
      <c r="A136" s="224"/>
      <c r="B136" s="226" t="s">
        <v>21</v>
      </c>
      <c r="C136" s="224" t="s">
        <v>391</v>
      </c>
      <c r="D136" s="88" t="s">
        <v>9</v>
      </c>
      <c r="E136" s="94">
        <f>F136+G136+H136+I136+N136+O136</f>
        <v>4551749.45</v>
      </c>
      <c r="F136" s="94">
        <f>F138+F139+F137+F140</f>
        <v>690244.6399999999</v>
      </c>
      <c r="G136" s="94">
        <f>G138+G139+G137+G140</f>
        <v>749887.57000000007</v>
      </c>
      <c r="H136" s="94">
        <f>H138+H139+H137+H140</f>
        <v>768018.14999999991</v>
      </c>
      <c r="I136" s="216">
        <f>I138+I139+I137+I140</f>
        <v>833954.97</v>
      </c>
      <c r="J136" s="216"/>
      <c r="K136" s="216"/>
      <c r="L136" s="216"/>
      <c r="M136" s="216"/>
      <c r="N136" s="94">
        <f>N138+N139+N137+N140</f>
        <v>776329.97000000009</v>
      </c>
      <c r="O136" s="94">
        <f>O138+O139+O137+O140</f>
        <v>733314.15</v>
      </c>
      <c r="P136" s="224"/>
      <c r="Q136" s="140"/>
    </row>
    <row r="137" spans="1:17" ht="66" x14ac:dyDescent="0.25">
      <c r="A137" s="224"/>
      <c r="B137" s="226"/>
      <c r="C137" s="224"/>
      <c r="D137" s="88" t="s">
        <v>30</v>
      </c>
      <c r="E137" s="94">
        <f t="shared" ref="E137:E140" si="36">F137+G137+H137+I137+N137+O137</f>
        <v>3862435.2099999995</v>
      </c>
      <c r="F137" s="94">
        <f>F8+F33+F52+F97</f>
        <v>595930.77999999991</v>
      </c>
      <c r="G137" s="94">
        <f>G8+G33+G52+G97</f>
        <v>621838.31999999995</v>
      </c>
      <c r="H137" s="94">
        <f>H8+H33+H52+H97</f>
        <v>626634.69999999995</v>
      </c>
      <c r="I137" s="216">
        <f>I8+I33+I52+I97</f>
        <v>725338.09</v>
      </c>
      <c r="J137" s="216"/>
      <c r="K137" s="216"/>
      <c r="L137" s="216"/>
      <c r="M137" s="216"/>
      <c r="N137" s="94">
        <f>N8+N33+N52+N97</f>
        <v>667898.55000000005</v>
      </c>
      <c r="O137" s="94">
        <f>O8+O33+O52+O97</f>
        <v>624794.77</v>
      </c>
      <c r="P137" s="224"/>
      <c r="Q137" s="140"/>
    </row>
    <row r="138" spans="1:17" ht="52.8" x14ac:dyDescent="0.25">
      <c r="A138" s="224"/>
      <c r="B138" s="226"/>
      <c r="C138" s="224"/>
      <c r="D138" s="88" t="s">
        <v>29</v>
      </c>
      <c r="E138" s="94">
        <f t="shared" si="36"/>
        <v>97896.950000000012</v>
      </c>
      <c r="F138" s="94">
        <f>F10+F126+F113</f>
        <v>25572.45</v>
      </c>
      <c r="G138" s="94">
        <f>G10+G126+G113</f>
        <v>34821.270000000004</v>
      </c>
      <c r="H138" s="94">
        <f>H10+H126+H113</f>
        <v>29095.81</v>
      </c>
      <c r="I138" s="216">
        <f>I10+I126+I113</f>
        <v>2718.4599999999996</v>
      </c>
      <c r="J138" s="216"/>
      <c r="K138" s="216"/>
      <c r="L138" s="216"/>
      <c r="M138" s="216"/>
      <c r="N138" s="94">
        <f>N10+N126+N113</f>
        <v>2739</v>
      </c>
      <c r="O138" s="94">
        <f>O10+O126+O113</f>
        <v>2949.96</v>
      </c>
      <c r="P138" s="224"/>
      <c r="Q138" s="140"/>
    </row>
    <row r="139" spans="1:17" ht="39" customHeight="1" x14ac:dyDescent="0.25">
      <c r="A139" s="224"/>
      <c r="B139" s="226"/>
      <c r="C139" s="224"/>
      <c r="D139" s="88" t="s">
        <v>181</v>
      </c>
      <c r="E139" s="94">
        <f t="shared" si="36"/>
        <v>14687.740000000002</v>
      </c>
      <c r="F139" s="94">
        <f>F9++F125</f>
        <v>2010</v>
      </c>
      <c r="G139" s="94">
        <f>G9+G125</f>
        <v>2091.2800000000002</v>
      </c>
      <c r="H139" s="94">
        <f>H9+H125</f>
        <v>2286.46</v>
      </c>
      <c r="I139" s="216">
        <f>I9+I125</f>
        <v>2945</v>
      </c>
      <c r="J139" s="216"/>
      <c r="K139" s="216"/>
      <c r="L139" s="216"/>
      <c r="M139" s="216"/>
      <c r="N139" s="94">
        <f>N9+N125</f>
        <v>2739</v>
      </c>
      <c r="O139" s="94">
        <f>O9+O125</f>
        <v>2616</v>
      </c>
      <c r="P139" s="224"/>
      <c r="Q139" s="140"/>
    </row>
    <row r="140" spans="1:17" ht="26.4" x14ac:dyDescent="0.25">
      <c r="A140" s="224"/>
      <c r="B140" s="226"/>
      <c r="C140" s="224"/>
      <c r="D140" s="88" t="s">
        <v>10</v>
      </c>
      <c r="E140" s="94">
        <f t="shared" si="36"/>
        <v>576729.55000000005</v>
      </c>
      <c r="F140" s="94">
        <f>F11+F34+F98</f>
        <v>66731.41</v>
      </c>
      <c r="G140" s="94">
        <f>G11+G34+G98</f>
        <v>91136.700000000012</v>
      </c>
      <c r="H140" s="94">
        <f>H11+H34+H98</f>
        <v>110001.18</v>
      </c>
      <c r="I140" s="216">
        <f>I11+I34+I98</f>
        <v>102953.42</v>
      </c>
      <c r="J140" s="216"/>
      <c r="K140" s="216"/>
      <c r="L140" s="216"/>
      <c r="M140" s="216"/>
      <c r="N140" s="94">
        <f>N11+N34+N98</f>
        <v>102953.42</v>
      </c>
      <c r="O140" s="94">
        <f>O11+O34+O98</f>
        <v>102953.42</v>
      </c>
      <c r="P140" s="224"/>
      <c r="Q140" s="140"/>
    </row>
  </sheetData>
  <mergeCells count="424">
    <mergeCell ref="J45:M45"/>
    <mergeCell ref="N45:N46"/>
    <mergeCell ref="O45:O46"/>
    <mergeCell ref="N38:N39"/>
    <mergeCell ref="O38:O39"/>
    <mergeCell ref="P38:P40"/>
    <mergeCell ref="D102:D104"/>
    <mergeCell ref="E102:E103"/>
    <mergeCell ref="F102:F103"/>
    <mergeCell ref="G102:G103"/>
    <mergeCell ref="H102:H103"/>
    <mergeCell ref="I102:I103"/>
    <mergeCell ref="G45:G46"/>
    <mergeCell ref="H45:H46"/>
    <mergeCell ref="I45:I46"/>
    <mergeCell ref="N102:N103"/>
    <mergeCell ref="O102:O103"/>
    <mergeCell ref="P102:P104"/>
    <mergeCell ref="D81:D83"/>
    <mergeCell ref="E81:E82"/>
    <mergeCell ref="F81:F82"/>
    <mergeCell ref="P51:P53"/>
    <mergeCell ref="N75:N76"/>
    <mergeCell ref="D75:D77"/>
    <mergeCell ref="D45:D47"/>
    <mergeCell ref="E45:E46"/>
    <mergeCell ref="F45:F46"/>
    <mergeCell ref="B75:B77"/>
    <mergeCell ref="A72:A74"/>
    <mergeCell ref="B72:B74"/>
    <mergeCell ref="C72:C74"/>
    <mergeCell ref="A75:A77"/>
    <mergeCell ref="F69:F70"/>
    <mergeCell ref="B57:B59"/>
    <mergeCell ref="C57:C59"/>
    <mergeCell ref="D57:D59"/>
    <mergeCell ref="E57:E58"/>
    <mergeCell ref="F57:F58"/>
    <mergeCell ref="A63:A65"/>
    <mergeCell ref="B66:B68"/>
    <mergeCell ref="C66:C68"/>
    <mergeCell ref="A69:A71"/>
    <mergeCell ref="B69:B71"/>
    <mergeCell ref="C69:C71"/>
    <mergeCell ref="F75:F76"/>
    <mergeCell ref="E75:E76"/>
    <mergeCell ref="E69:E70"/>
    <mergeCell ref="B51:B53"/>
    <mergeCell ref="A78:A80"/>
    <mergeCell ref="A81:A83"/>
    <mergeCell ref="C78:C80"/>
    <mergeCell ref="B78:B80"/>
    <mergeCell ref="B81:B83"/>
    <mergeCell ref="C81:C83"/>
    <mergeCell ref="A102:A104"/>
    <mergeCell ref="A84:A86"/>
    <mergeCell ref="B84:B86"/>
    <mergeCell ref="C84:C86"/>
    <mergeCell ref="A90:A92"/>
    <mergeCell ref="B90:B92"/>
    <mergeCell ref="A87:A89"/>
    <mergeCell ref="B87:B89"/>
    <mergeCell ref="C87:C89"/>
    <mergeCell ref="B102:B104"/>
    <mergeCell ref="C102:C104"/>
    <mergeCell ref="D87:D89"/>
    <mergeCell ref="E87:E88"/>
    <mergeCell ref="F87:F88"/>
    <mergeCell ref="C114:C115"/>
    <mergeCell ref="D109:D111"/>
    <mergeCell ref="F116:F117"/>
    <mergeCell ref="A106:A108"/>
    <mergeCell ref="A112:A113"/>
    <mergeCell ref="A114:A115"/>
    <mergeCell ref="A99:A101"/>
    <mergeCell ref="A96:A98"/>
    <mergeCell ref="C90:C92"/>
    <mergeCell ref="B99:B101"/>
    <mergeCell ref="C99:C101"/>
    <mergeCell ref="F109:F110"/>
    <mergeCell ref="B106:B108"/>
    <mergeCell ref="C106:C108"/>
    <mergeCell ref="B96:B98"/>
    <mergeCell ref="E116:E117"/>
    <mergeCell ref="A93:A95"/>
    <mergeCell ref="B93:B95"/>
    <mergeCell ref="C93:C95"/>
    <mergeCell ref="D93:D95"/>
    <mergeCell ref="E93:E94"/>
    <mergeCell ref="A109:A111"/>
    <mergeCell ref="B109:B111"/>
    <mergeCell ref="C109:C111"/>
    <mergeCell ref="D116:D118"/>
    <mergeCell ref="P127:P129"/>
    <mergeCell ref="P124:P126"/>
    <mergeCell ref="O121:O122"/>
    <mergeCell ref="E63:E64"/>
    <mergeCell ref="F63:F64"/>
    <mergeCell ref="P119:P120"/>
    <mergeCell ref="N121:N122"/>
    <mergeCell ref="P121:P123"/>
    <mergeCell ref="P114:P115"/>
    <mergeCell ref="E109:E110"/>
    <mergeCell ref="G116:G117"/>
    <mergeCell ref="P112:P113"/>
    <mergeCell ref="P116:P118"/>
    <mergeCell ref="H116:H117"/>
    <mergeCell ref="N109:N110"/>
    <mergeCell ref="I121:I122"/>
    <mergeCell ref="I109:I110"/>
    <mergeCell ref="I113:M113"/>
    <mergeCell ref="I114:M114"/>
    <mergeCell ref="I115:M115"/>
    <mergeCell ref="D133:D135"/>
    <mergeCell ref="I133:I134"/>
    <mergeCell ref="P109:P111"/>
    <mergeCell ref="I116:I117"/>
    <mergeCell ref="N116:N117"/>
    <mergeCell ref="N93:N94"/>
    <mergeCell ref="G57:G58"/>
    <mergeCell ref="G81:G82"/>
    <mergeCell ref="P84:P86"/>
    <mergeCell ref="P96:P98"/>
    <mergeCell ref="I93:I94"/>
    <mergeCell ref="N87:N88"/>
    <mergeCell ref="P87:P89"/>
    <mergeCell ref="P90:P92"/>
    <mergeCell ref="I84:M84"/>
    <mergeCell ref="I85:M85"/>
    <mergeCell ref="O93:O94"/>
    <mergeCell ref="G93:G94"/>
    <mergeCell ref="G87:G88"/>
    <mergeCell ref="P60:P62"/>
    <mergeCell ref="H69:H70"/>
    <mergeCell ref="P66:P68"/>
    <mergeCell ref="P69:P71"/>
    <mergeCell ref="I69:I70"/>
    <mergeCell ref="G121:G122"/>
    <mergeCell ref="A119:A120"/>
    <mergeCell ref="A136:A140"/>
    <mergeCell ref="B136:B140"/>
    <mergeCell ref="C136:C140"/>
    <mergeCell ref="P136:P140"/>
    <mergeCell ref="B130:B132"/>
    <mergeCell ref="C130:C132"/>
    <mergeCell ref="D130:D132"/>
    <mergeCell ref="E130:E131"/>
    <mergeCell ref="F130:F131"/>
    <mergeCell ref="G130:G131"/>
    <mergeCell ref="H130:H131"/>
    <mergeCell ref="I130:I131"/>
    <mergeCell ref="N130:N131"/>
    <mergeCell ref="A130:A132"/>
    <mergeCell ref="P133:P135"/>
    <mergeCell ref="A133:A135"/>
    <mergeCell ref="B133:B135"/>
    <mergeCell ref="P130:P132"/>
    <mergeCell ref="H133:H134"/>
    <mergeCell ref="F133:F134"/>
    <mergeCell ref="N133:N134"/>
    <mergeCell ref="C133:C135"/>
    <mergeCell ref="A124:A126"/>
    <mergeCell ref="B124:B126"/>
    <mergeCell ref="C124:C126"/>
    <mergeCell ref="G133:G134"/>
    <mergeCell ref="E133:E134"/>
    <mergeCell ref="A127:A129"/>
    <mergeCell ref="B127:B129"/>
    <mergeCell ref="C127:C129"/>
    <mergeCell ref="C51:C53"/>
    <mergeCell ref="C75:C77"/>
    <mergeCell ref="A66:A68"/>
    <mergeCell ref="G69:G70"/>
    <mergeCell ref="D69:D71"/>
    <mergeCell ref="A121:A123"/>
    <mergeCell ref="B116:B118"/>
    <mergeCell ref="A116:A118"/>
    <mergeCell ref="C116:C118"/>
    <mergeCell ref="B112:B113"/>
    <mergeCell ref="B114:B115"/>
    <mergeCell ref="C112:C113"/>
    <mergeCell ref="F121:F122"/>
    <mergeCell ref="B119:B120"/>
    <mergeCell ref="C119:C120"/>
    <mergeCell ref="B121:B123"/>
    <mergeCell ref="G63:G64"/>
    <mergeCell ref="H63:H64"/>
    <mergeCell ref="I63:I64"/>
    <mergeCell ref="N63:N64"/>
    <mergeCell ref="P54:P56"/>
    <mergeCell ref="I57:I58"/>
    <mergeCell ref="N57:N58"/>
    <mergeCell ref="P57:P59"/>
    <mergeCell ref="P72:P74"/>
    <mergeCell ref="N69:N70"/>
    <mergeCell ref="P63:P65"/>
    <mergeCell ref="P81:P83"/>
    <mergeCell ref="I67:M67"/>
    <mergeCell ref="I68:M68"/>
    <mergeCell ref="J69:M69"/>
    <mergeCell ref="I72:M72"/>
    <mergeCell ref="I73:M73"/>
    <mergeCell ref="I74:M74"/>
    <mergeCell ref="C121:C123"/>
    <mergeCell ref="D121:D123"/>
    <mergeCell ref="E121:E122"/>
    <mergeCell ref="J116:M116"/>
    <mergeCell ref="I107:M107"/>
    <mergeCell ref="P93:P95"/>
    <mergeCell ref="P106:P108"/>
    <mergeCell ref="I87:I88"/>
    <mergeCell ref="J102:M102"/>
    <mergeCell ref="P99:P101"/>
    <mergeCell ref="P78:P80"/>
    <mergeCell ref="G109:G110"/>
    <mergeCell ref="C96:C98"/>
    <mergeCell ref="F93:F94"/>
    <mergeCell ref="P75:P77"/>
    <mergeCell ref="I75:I76"/>
    <mergeCell ref="G75:G76"/>
    <mergeCell ref="P42:P44"/>
    <mergeCell ref="A48:A50"/>
    <mergeCell ref="A60:A62"/>
    <mergeCell ref="B60:B62"/>
    <mergeCell ref="C60:C62"/>
    <mergeCell ref="A51:A53"/>
    <mergeCell ref="B63:B65"/>
    <mergeCell ref="C63:C65"/>
    <mergeCell ref="D63:D65"/>
    <mergeCell ref="A54:A56"/>
    <mergeCell ref="B54:B56"/>
    <mergeCell ref="C54:C56"/>
    <mergeCell ref="A42:A44"/>
    <mergeCell ref="B42:B44"/>
    <mergeCell ref="C42:C44"/>
    <mergeCell ref="I60:M60"/>
    <mergeCell ref="I61:M61"/>
    <mergeCell ref="I62:M62"/>
    <mergeCell ref="J63:M63"/>
    <mergeCell ref="A57:A59"/>
    <mergeCell ref="A45:A47"/>
    <mergeCell ref="B45:B47"/>
    <mergeCell ref="C45:C47"/>
    <mergeCell ref="P45:P47"/>
    <mergeCell ref="P35:P37"/>
    <mergeCell ref="P32:P34"/>
    <mergeCell ref="B48:B50"/>
    <mergeCell ref="C48:C50"/>
    <mergeCell ref="D48:D50"/>
    <mergeCell ref="E48:E49"/>
    <mergeCell ref="F48:F49"/>
    <mergeCell ref="G48:G49"/>
    <mergeCell ref="H48:H49"/>
    <mergeCell ref="I48:I49"/>
    <mergeCell ref="N48:N49"/>
    <mergeCell ref="P48:P50"/>
    <mergeCell ref="I32:M32"/>
    <mergeCell ref="I33:M33"/>
    <mergeCell ref="B32:B34"/>
    <mergeCell ref="C32:C34"/>
    <mergeCell ref="B35:B37"/>
    <mergeCell ref="C35:C37"/>
    <mergeCell ref="E38:E39"/>
    <mergeCell ref="F38:F39"/>
    <mergeCell ref="G38:G39"/>
    <mergeCell ref="H38:H39"/>
    <mergeCell ref="I38:I39"/>
    <mergeCell ref="J38:M38"/>
    <mergeCell ref="N15:N16"/>
    <mergeCell ref="P12:P14"/>
    <mergeCell ref="B15:B17"/>
    <mergeCell ref="H15:H16"/>
    <mergeCell ref="I15:I16"/>
    <mergeCell ref="F15:F16"/>
    <mergeCell ref="G15:G16"/>
    <mergeCell ref="A15:A17"/>
    <mergeCell ref="P15:P17"/>
    <mergeCell ref="C15:C17"/>
    <mergeCell ref="D15:D17"/>
    <mergeCell ref="E15:E16"/>
    <mergeCell ref="A12:A14"/>
    <mergeCell ref="B12:B14"/>
    <mergeCell ref="C12:C14"/>
    <mergeCell ref="O15:O16"/>
    <mergeCell ref="I12:M12"/>
    <mergeCell ref="I13:M13"/>
    <mergeCell ref="I14:M14"/>
    <mergeCell ref="J15:M15"/>
    <mergeCell ref="P4:P6"/>
    <mergeCell ref="A1:P1"/>
    <mergeCell ref="A4:A6"/>
    <mergeCell ref="B4:B6"/>
    <mergeCell ref="C4:C6"/>
    <mergeCell ref="D4:D6"/>
    <mergeCell ref="E4:E6"/>
    <mergeCell ref="A7:A11"/>
    <mergeCell ref="B7:B11"/>
    <mergeCell ref="C7:C11"/>
    <mergeCell ref="P7:P11"/>
    <mergeCell ref="I6:M6"/>
    <mergeCell ref="F4:O5"/>
    <mergeCell ref="I7:M7"/>
    <mergeCell ref="I8:M8"/>
    <mergeCell ref="I9:M9"/>
    <mergeCell ref="I10:M10"/>
    <mergeCell ref="I11:M11"/>
    <mergeCell ref="A21:A23"/>
    <mergeCell ref="A18:A20"/>
    <mergeCell ref="C21:C23"/>
    <mergeCell ref="D21:D23"/>
    <mergeCell ref="G21:G22"/>
    <mergeCell ref="B21:B23"/>
    <mergeCell ref="H28:H29"/>
    <mergeCell ref="H21:H22"/>
    <mergeCell ref="B24:B27"/>
    <mergeCell ref="C24:C27"/>
    <mergeCell ref="B28:B30"/>
    <mergeCell ref="C28:C30"/>
    <mergeCell ref="D28:D30"/>
    <mergeCell ref="E28:E29"/>
    <mergeCell ref="E21:E22"/>
    <mergeCell ref="F21:F22"/>
    <mergeCell ref="F28:F29"/>
    <mergeCell ref="A24:A30"/>
    <mergeCell ref="B18:B20"/>
    <mergeCell ref="C18:C20"/>
    <mergeCell ref="G28:G29"/>
    <mergeCell ref="P24:P30"/>
    <mergeCell ref="P21:P23"/>
    <mergeCell ref="P18:P20"/>
    <mergeCell ref="I21:I22"/>
    <mergeCell ref="N21:N22"/>
    <mergeCell ref="I28:I29"/>
    <mergeCell ref="N28:N29"/>
    <mergeCell ref="I24:M24"/>
    <mergeCell ref="I25:M25"/>
    <mergeCell ref="I26:M26"/>
    <mergeCell ref="I27:M27"/>
    <mergeCell ref="J28:M28"/>
    <mergeCell ref="I18:M18"/>
    <mergeCell ref="I19:M19"/>
    <mergeCell ref="I20:M20"/>
    <mergeCell ref="J21:M21"/>
    <mergeCell ref="O21:O22"/>
    <mergeCell ref="O28:O29"/>
    <mergeCell ref="A32:A34"/>
    <mergeCell ref="A35:A37"/>
    <mergeCell ref="A38:A40"/>
    <mergeCell ref="B38:B40"/>
    <mergeCell ref="C38:C40"/>
    <mergeCell ref="D38:D40"/>
    <mergeCell ref="H81:H82"/>
    <mergeCell ref="I81:I82"/>
    <mergeCell ref="N81:N82"/>
    <mergeCell ref="I34:M34"/>
    <mergeCell ref="I35:M35"/>
    <mergeCell ref="I36:M36"/>
    <mergeCell ref="I37:M37"/>
    <mergeCell ref="I42:M42"/>
    <mergeCell ref="I43:M43"/>
    <mergeCell ref="I44:M44"/>
    <mergeCell ref="J48:M48"/>
    <mergeCell ref="I51:M51"/>
    <mergeCell ref="I52:M52"/>
    <mergeCell ref="I53:M53"/>
    <mergeCell ref="I54:M54"/>
    <mergeCell ref="I55:M55"/>
    <mergeCell ref="I56:M56"/>
    <mergeCell ref="J57:M57"/>
    <mergeCell ref="I139:M139"/>
    <mergeCell ref="I97:M97"/>
    <mergeCell ref="I98:M98"/>
    <mergeCell ref="J75:M75"/>
    <mergeCell ref="J81:M81"/>
    <mergeCell ref="I78:M78"/>
    <mergeCell ref="I79:M79"/>
    <mergeCell ref="I80:M80"/>
    <mergeCell ref="I119:M119"/>
    <mergeCell ref="I120:M120"/>
    <mergeCell ref="J121:M121"/>
    <mergeCell ref="I137:M137"/>
    <mergeCell ref="I138:M138"/>
    <mergeCell ref="I108:M108"/>
    <mergeCell ref="J109:M109"/>
    <mergeCell ref="I86:M86"/>
    <mergeCell ref="J87:M87"/>
    <mergeCell ref="I90:M90"/>
    <mergeCell ref="I91:M91"/>
    <mergeCell ref="I112:M112"/>
    <mergeCell ref="I140:M140"/>
    <mergeCell ref="I127:M127"/>
    <mergeCell ref="I128:M128"/>
    <mergeCell ref="I129:M129"/>
    <mergeCell ref="J130:M130"/>
    <mergeCell ref="J133:M133"/>
    <mergeCell ref="I136:M136"/>
    <mergeCell ref="H57:H58"/>
    <mergeCell ref="H75:H76"/>
    <mergeCell ref="H87:H88"/>
    <mergeCell ref="H93:H94"/>
    <mergeCell ref="H109:H110"/>
    <mergeCell ref="H121:H122"/>
    <mergeCell ref="I124:M124"/>
    <mergeCell ref="I125:M125"/>
    <mergeCell ref="I126:M126"/>
    <mergeCell ref="I99:M99"/>
    <mergeCell ref="I100:M100"/>
    <mergeCell ref="I101:M101"/>
    <mergeCell ref="I106:M106"/>
    <mergeCell ref="I92:M92"/>
    <mergeCell ref="J93:M93"/>
    <mergeCell ref="I96:M96"/>
    <mergeCell ref="I66:M66"/>
    <mergeCell ref="O130:O131"/>
    <mergeCell ref="O133:O134"/>
    <mergeCell ref="O48:O49"/>
    <mergeCell ref="O57:O58"/>
    <mergeCell ref="O63:O64"/>
    <mergeCell ref="O69:O70"/>
    <mergeCell ref="O75:O76"/>
    <mergeCell ref="O81:O82"/>
    <mergeCell ref="O87:O88"/>
    <mergeCell ref="O109:O110"/>
    <mergeCell ref="O116:O117"/>
  </mergeCells>
  <pageMargins left="1.1811023622047245" right="0.39370078740157483" top="0.78740157480314965" bottom="0.78740157480314965" header="0.31496062992125984" footer="0.31496062992125984"/>
  <pageSetup paperSize="9" scale="66" fitToHeight="12" orientation="landscape" r:id="rId1"/>
  <headerFooter>
    <oddHeader>&amp;C&amp;P</oddHeader>
  </headerFooter>
  <rowBreaks count="9" manualBreakCount="9">
    <brk id="14" max="16383" man="1"/>
    <brk id="27" max="16383" man="1"/>
    <brk id="43" max="16383" man="1"/>
    <brk id="62" max="16383" man="1"/>
    <brk id="71" max="16383" man="1"/>
    <brk id="95" max="16383" man="1"/>
    <brk id="111" max="16383" man="1"/>
    <brk id="120" max="16383" man="1"/>
    <brk id="13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view="pageBreakPreview" zoomScale="60" zoomScaleNormal="100" workbookViewId="0">
      <selection activeCell="C9" sqref="C9"/>
    </sheetView>
  </sheetViews>
  <sheetFormatPr defaultColWidth="8.88671875" defaultRowHeight="18" x14ac:dyDescent="0.35"/>
  <cols>
    <col min="1" max="1" width="19.5546875" style="56" customWidth="1"/>
    <col min="2" max="2" width="20" style="56" customWidth="1"/>
    <col min="3" max="3" width="26.6640625" style="56" customWidth="1"/>
    <col min="4" max="4" width="18.6640625" style="56" customWidth="1"/>
    <col min="5" max="5" width="17.109375" style="56" customWidth="1"/>
    <col min="6" max="6" width="16.33203125" style="56" customWidth="1"/>
    <col min="7" max="7" width="17.109375" style="56" customWidth="1"/>
    <col min="8" max="8" width="16.33203125" style="56" customWidth="1"/>
    <col min="9" max="9" width="15.6640625" style="56" customWidth="1"/>
    <col min="10" max="10" width="17.33203125" style="56" customWidth="1"/>
    <col min="11" max="16384" width="8.88671875" style="56"/>
  </cols>
  <sheetData>
    <row r="1" spans="1:10" x14ac:dyDescent="0.35">
      <c r="F1" s="57"/>
    </row>
    <row r="2" spans="1:10" x14ac:dyDescent="0.35">
      <c r="F2" s="57"/>
    </row>
    <row r="3" spans="1:10" ht="21.6" customHeight="1" x14ac:dyDescent="0.35">
      <c r="A3" s="239" t="s">
        <v>97</v>
      </c>
      <c r="B3" s="239"/>
      <c r="C3" s="239"/>
      <c r="D3" s="239"/>
      <c r="E3" s="239"/>
      <c r="F3" s="239"/>
      <c r="G3" s="239"/>
      <c r="H3" s="239"/>
      <c r="I3" s="239"/>
    </row>
    <row r="4" spans="1:10" x14ac:dyDescent="0.35">
      <c r="A4" s="58"/>
    </row>
    <row r="5" spans="1:10" ht="39" customHeight="1" x14ac:dyDescent="0.35">
      <c r="A5" s="231" t="s">
        <v>87</v>
      </c>
      <c r="B5" s="231"/>
      <c r="C5" s="233" t="s">
        <v>54</v>
      </c>
      <c r="D5" s="233"/>
      <c r="E5" s="233"/>
      <c r="F5" s="233"/>
      <c r="G5" s="233"/>
      <c r="H5" s="233"/>
      <c r="I5" s="233"/>
      <c r="J5" s="233"/>
    </row>
    <row r="6" spans="1:10" ht="18" customHeight="1" x14ac:dyDescent="0.35">
      <c r="A6" s="246" t="s">
        <v>88</v>
      </c>
      <c r="B6" s="246" t="s">
        <v>89</v>
      </c>
      <c r="C6" s="233" t="s">
        <v>23</v>
      </c>
      <c r="D6" s="233" t="s">
        <v>90</v>
      </c>
      <c r="E6" s="233"/>
      <c r="F6" s="233"/>
      <c r="G6" s="233"/>
      <c r="H6" s="233"/>
      <c r="I6" s="233"/>
      <c r="J6" s="233"/>
    </row>
    <row r="7" spans="1:10" x14ac:dyDescent="0.35">
      <c r="A7" s="246"/>
      <c r="B7" s="246"/>
      <c r="C7" s="233"/>
      <c r="D7" s="59" t="s">
        <v>91</v>
      </c>
      <c r="E7" s="59">
        <v>2023</v>
      </c>
      <c r="F7" s="59">
        <v>2024</v>
      </c>
      <c r="G7" s="59">
        <v>2025</v>
      </c>
      <c r="H7" s="59">
        <v>2026</v>
      </c>
      <c r="I7" s="59">
        <v>2027</v>
      </c>
      <c r="J7" s="59">
        <v>2028</v>
      </c>
    </row>
    <row r="8" spans="1:10" ht="54" x14ac:dyDescent="0.35">
      <c r="A8" s="246"/>
      <c r="B8" s="246"/>
      <c r="C8" s="155" t="s">
        <v>93</v>
      </c>
      <c r="D8" s="60">
        <f>SUM(E8:I8)</f>
        <v>31415.49</v>
      </c>
      <c r="E8" s="60">
        <f>пп5!F26</f>
        <v>24.83</v>
      </c>
      <c r="F8" s="79">
        <f>пп5!G26</f>
        <v>1390.66</v>
      </c>
      <c r="G8" s="79">
        <f>пп5!H26</f>
        <v>20000</v>
      </c>
      <c r="H8" s="79">
        <f>пп5!I26</f>
        <v>10000</v>
      </c>
      <c r="I8" s="79">
        <f>пп5!N26</f>
        <v>0</v>
      </c>
      <c r="J8" s="79">
        <f>пп5!P26</f>
        <v>0</v>
      </c>
    </row>
    <row r="9" spans="1:10" ht="66" customHeight="1" x14ac:dyDescent="0.35">
      <c r="A9" s="246"/>
      <c r="B9" s="246"/>
      <c r="C9" s="155" t="s">
        <v>29</v>
      </c>
      <c r="D9" s="60">
        <f>SUM(E9:I9)</f>
        <v>29787.93</v>
      </c>
      <c r="E9" s="60">
        <f>пп5!F27</f>
        <v>57.91</v>
      </c>
      <c r="F9" s="79">
        <f>пп5!G27</f>
        <v>0</v>
      </c>
      <c r="G9" s="79">
        <f>пп5!H27</f>
        <v>19730.02</v>
      </c>
      <c r="H9" s="79">
        <f>пп5!I27</f>
        <v>10000</v>
      </c>
      <c r="I9" s="79">
        <f>пп5!N27</f>
        <v>0</v>
      </c>
      <c r="J9" s="79">
        <f>пп5!P27</f>
        <v>0</v>
      </c>
    </row>
    <row r="10" spans="1:10" ht="47.4" customHeight="1" x14ac:dyDescent="0.35">
      <c r="A10" s="246"/>
      <c r="B10" s="246"/>
      <c r="C10" s="155" t="s">
        <v>92</v>
      </c>
      <c r="D10" s="60">
        <f>SUM(E10:I10)</f>
        <v>61203.420000000006</v>
      </c>
      <c r="E10" s="60">
        <f t="shared" ref="E10:J10" si="0">E9+E8</f>
        <v>82.74</v>
      </c>
      <c r="F10" s="79">
        <f t="shared" si="0"/>
        <v>1390.66</v>
      </c>
      <c r="G10" s="79">
        <f t="shared" si="0"/>
        <v>39730.020000000004</v>
      </c>
      <c r="H10" s="79">
        <f t="shared" si="0"/>
        <v>20000</v>
      </c>
      <c r="I10" s="79">
        <f t="shared" si="0"/>
        <v>0</v>
      </c>
      <c r="J10" s="79">
        <f t="shared" si="0"/>
        <v>0</v>
      </c>
    </row>
    <row r="11" spans="1:10" x14ac:dyDescent="0.35">
      <c r="A11" s="61"/>
    </row>
  </sheetData>
  <mergeCells count="7">
    <mergeCell ref="A3:I3"/>
    <mergeCell ref="A5:B5"/>
    <mergeCell ref="C6:C7"/>
    <mergeCell ref="A6:A10"/>
    <mergeCell ref="B6:B10"/>
    <mergeCell ref="C5:J5"/>
    <mergeCell ref="D6:J6"/>
  </mergeCells>
  <pageMargins left="1.1811023622047245" right="0.39370078740157483" top="0.78740157480314965" bottom="0.78740157480314965" header="0.31496062992125984" footer="0.31496062992125984"/>
  <pageSetup paperSize="9" scale="71" fitToHeight="13" orientation="landscape" r:id="rId1"/>
  <headerFooter>
    <oddHeader>&amp;C&amp;P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opLeftCell="A10" zoomScale="80" zoomScaleNormal="80" workbookViewId="0">
      <selection activeCell="I18" sqref="I18:M18"/>
    </sheetView>
  </sheetViews>
  <sheetFormatPr defaultColWidth="8.88671875" defaultRowHeight="13.8" x14ac:dyDescent="0.25"/>
  <cols>
    <col min="1" max="1" width="8.88671875" style="52"/>
    <col min="2" max="2" width="19.6640625" style="52" customWidth="1"/>
    <col min="3" max="3" width="11.6640625" style="52" customWidth="1"/>
    <col min="4" max="4" width="14.6640625" style="52" customWidth="1"/>
    <col min="5" max="5" width="10.5546875" style="65" customWidth="1"/>
    <col min="6" max="6" width="10.5546875" style="89" customWidth="1"/>
    <col min="7" max="7" width="10" style="52" customWidth="1"/>
    <col min="8" max="8" width="10.5546875" style="89" customWidth="1"/>
    <col min="9" max="13" width="10.109375" style="52" customWidth="1"/>
    <col min="14" max="15" width="10.33203125" style="52" customWidth="1"/>
    <col min="16" max="16" width="12.88671875" style="52" customWidth="1"/>
    <col min="17" max="16384" width="8.88671875" style="52"/>
  </cols>
  <sheetData>
    <row r="1" spans="1:16" ht="21.6" customHeight="1" x14ac:dyDescent="0.25">
      <c r="A1" s="249" t="s">
        <v>142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</row>
    <row r="2" spans="1:16" ht="10.95" customHeight="1" x14ac:dyDescent="0.25">
      <c r="A2" s="99"/>
    </row>
    <row r="4" spans="1:16" ht="13.95" customHeight="1" x14ac:dyDescent="0.25">
      <c r="A4" s="217" t="s">
        <v>0</v>
      </c>
      <c r="B4" s="217" t="s">
        <v>1</v>
      </c>
      <c r="C4" s="217" t="s">
        <v>22</v>
      </c>
      <c r="D4" s="217" t="s">
        <v>23</v>
      </c>
      <c r="E4" s="217" t="s">
        <v>2</v>
      </c>
      <c r="F4" s="217" t="s">
        <v>3</v>
      </c>
      <c r="G4" s="217"/>
      <c r="H4" s="217"/>
      <c r="I4" s="217"/>
      <c r="J4" s="217"/>
      <c r="K4" s="217"/>
      <c r="L4" s="217"/>
      <c r="M4" s="217"/>
      <c r="N4" s="217"/>
      <c r="O4" s="217"/>
      <c r="P4" s="217" t="s">
        <v>24</v>
      </c>
    </row>
    <row r="5" spans="1:16" ht="30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6" ht="39" customHeight="1" x14ac:dyDescent="0.25">
      <c r="A6" s="217"/>
      <c r="B6" s="217"/>
      <c r="C6" s="217"/>
      <c r="D6" s="217"/>
      <c r="E6" s="217"/>
      <c r="F6" s="87" t="s">
        <v>4</v>
      </c>
      <c r="G6" s="147" t="s">
        <v>5</v>
      </c>
      <c r="H6" s="147" t="s">
        <v>6</v>
      </c>
      <c r="I6" s="217" t="s">
        <v>7</v>
      </c>
      <c r="J6" s="217"/>
      <c r="K6" s="217"/>
      <c r="L6" s="217"/>
      <c r="M6" s="217"/>
      <c r="N6" s="147" t="s">
        <v>8</v>
      </c>
      <c r="O6" s="147" t="s">
        <v>355</v>
      </c>
      <c r="P6" s="217"/>
    </row>
    <row r="7" spans="1:16" ht="13.95" customHeight="1" x14ac:dyDescent="0.25">
      <c r="A7" s="237">
        <v>1</v>
      </c>
      <c r="B7" s="226" t="s">
        <v>50</v>
      </c>
      <c r="C7" s="224" t="s">
        <v>391</v>
      </c>
      <c r="D7" s="151" t="s">
        <v>9</v>
      </c>
      <c r="E7" s="64">
        <f>F7+G7+H7+I7+N7+O7</f>
        <v>1473.4</v>
      </c>
      <c r="F7" s="62">
        <f>F9+F8</f>
        <v>82.74</v>
      </c>
      <c r="G7" s="62">
        <f>G9+G8</f>
        <v>1390.66</v>
      </c>
      <c r="H7" s="62">
        <f>H9+H8</f>
        <v>0</v>
      </c>
      <c r="I7" s="234">
        <f>I9+I8</f>
        <v>0</v>
      </c>
      <c r="J7" s="234"/>
      <c r="K7" s="234"/>
      <c r="L7" s="234"/>
      <c r="M7" s="234"/>
      <c r="N7" s="62">
        <f>N9+N8</f>
        <v>0</v>
      </c>
      <c r="O7" s="62">
        <f>O9+O8</f>
        <v>0</v>
      </c>
      <c r="P7" s="236"/>
    </row>
    <row r="8" spans="1:16" ht="66" x14ac:dyDescent="0.25">
      <c r="A8" s="237"/>
      <c r="B8" s="226"/>
      <c r="C8" s="224"/>
      <c r="D8" s="88" t="s">
        <v>30</v>
      </c>
      <c r="E8" s="64">
        <f t="shared" ref="E8:E12" si="0">F8+G8+H8+I8+N8+O8</f>
        <v>1415.49</v>
      </c>
      <c r="F8" s="64">
        <f>F11</f>
        <v>24.83</v>
      </c>
      <c r="G8" s="64">
        <f t="shared" ref="G8:N9" si="1">G11</f>
        <v>1390.66</v>
      </c>
      <c r="H8" s="64">
        <f t="shared" si="1"/>
        <v>0</v>
      </c>
      <c r="I8" s="235">
        <f t="shared" si="1"/>
        <v>0</v>
      </c>
      <c r="J8" s="235"/>
      <c r="K8" s="235"/>
      <c r="L8" s="235"/>
      <c r="M8" s="235"/>
      <c r="N8" s="64">
        <f t="shared" si="1"/>
        <v>0</v>
      </c>
      <c r="O8" s="64">
        <f t="shared" ref="O8" si="2">O11</f>
        <v>0</v>
      </c>
      <c r="P8" s="236"/>
    </row>
    <row r="9" spans="1:16" ht="52.8" x14ac:dyDescent="0.25">
      <c r="A9" s="237"/>
      <c r="B9" s="226"/>
      <c r="C9" s="224"/>
      <c r="D9" s="88" t="s">
        <v>29</v>
      </c>
      <c r="E9" s="64">
        <f t="shared" si="0"/>
        <v>57.91</v>
      </c>
      <c r="F9" s="64">
        <f>F12</f>
        <v>57.91</v>
      </c>
      <c r="G9" s="64">
        <f t="shared" si="1"/>
        <v>0</v>
      </c>
      <c r="H9" s="64">
        <f t="shared" si="1"/>
        <v>0</v>
      </c>
      <c r="I9" s="235">
        <f t="shared" si="1"/>
        <v>0</v>
      </c>
      <c r="J9" s="235"/>
      <c r="K9" s="235"/>
      <c r="L9" s="235"/>
      <c r="M9" s="235"/>
      <c r="N9" s="64">
        <f t="shared" si="1"/>
        <v>0</v>
      </c>
      <c r="O9" s="64">
        <f t="shared" ref="O9" si="3">O12</f>
        <v>0</v>
      </c>
      <c r="P9" s="236"/>
    </row>
    <row r="10" spans="1:16" ht="13.95" customHeight="1" x14ac:dyDescent="0.25">
      <c r="A10" s="222" t="s">
        <v>25</v>
      </c>
      <c r="B10" s="226" t="s">
        <v>218</v>
      </c>
      <c r="C10" s="224" t="s">
        <v>391</v>
      </c>
      <c r="D10" s="88" t="s">
        <v>9</v>
      </c>
      <c r="E10" s="64">
        <f t="shared" si="0"/>
        <v>1473.4</v>
      </c>
      <c r="F10" s="94">
        <f>F12+F11</f>
        <v>82.74</v>
      </c>
      <c r="G10" s="94">
        <f>G12+G11</f>
        <v>1390.66</v>
      </c>
      <c r="H10" s="94">
        <f>H12+H11</f>
        <v>0</v>
      </c>
      <c r="I10" s="216">
        <f>I12+I11</f>
        <v>0</v>
      </c>
      <c r="J10" s="216"/>
      <c r="K10" s="216"/>
      <c r="L10" s="216"/>
      <c r="M10" s="216"/>
      <c r="N10" s="94">
        <f>N12+N11</f>
        <v>0</v>
      </c>
      <c r="O10" s="94">
        <f>O12+O11</f>
        <v>0</v>
      </c>
      <c r="P10" s="220" t="s">
        <v>184</v>
      </c>
    </row>
    <row r="11" spans="1:16" ht="66" x14ac:dyDescent="0.25">
      <c r="A11" s="222"/>
      <c r="B11" s="226"/>
      <c r="C11" s="224"/>
      <c r="D11" s="88" t="s">
        <v>30</v>
      </c>
      <c r="E11" s="64">
        <f t="shared" si="0"/>
        <v>1415.49</v>
      </c>
      <c r="F11" s="94">
        <v>24.83</v>
      </c>
      <c r="G11" s="94">
        <v>1390.66</v>
      </c>
      <c r="H11" s="94">
        <v>0</v>
      </c>
      <c r="I11" s="216">
        <v>0</v>
      </c>
      <c r="J11" s="216"/>
      <c r="K11" s="216"/>
      <c r="L11" s="216"/>
      <c r="M11" s="216"/>
      <c r="N11" s="94">
        <v>0</v>
      </c>
      <c r="O11" s="94">
        <v>0</v>
      </c>
      <c r="P11" s="220"/>
    </row>
    <row r="12" spans="1:16" ht="52.8" x14ac:dyDescent="0.25">
      <c r="A12" s="222"/>
      <c r="B12" s="226"/>
      <c r="C12" s="224"/>
      <c r="D12" s="88" t="s">
        <v>29</v>
      </c>
      <c r="E12" s="64">
        <f t="shared" si="0"/>
        <v>57.91</v>
      </c>
      <c r="F12" s="94">
        <v>57.91</v>
      </c>
      <c r="G12" s="94">
        <v>0</v>
      </c>
      <c r="H12" s="94">
        <v>0</v>
      </c>
      <c r="I12" s="216">
        <v>0</v>
      </c>
      <c r="J12" s="216"/>
      <c r="K12" s="216"/>
      <c r="L12" s="216"/>
      <c r="M12" s="216"/>
      <c r="N12" s="94">
        <v>0</v>
      </c>
      <c r="O12" s="94">
        <v>0</v>
      </c>
      <c r="P12" s="220"/>
    </row>
    <row r="13" spans="1:16" ht="28.95" customHeight="1" x14ac:dyDescent="0.25">
      <c r="A13" s="248"/>
      <c r="B13" s="229" t="s">
        <v>242</v>
      </c>
      <c r="C13" s="217" t="s">
        <v>12</v>
      </c>
      <c r="D13" s="217" t="s">
        <v>12</v>
      </c>
      <c r="E13" s="217" t="s">
        <v>13</v>
      </c>
      <c r="F13" s="217" t="s">
        <v>4</v>
      </c>
      <c r="G13" s="217" t="s">
        <v>5</v>
      </c>
      <c r="H13" s="217" t="s">
        <v>6</v>
      </c>
      <c r="I13" s="217" t="s">
        <v>358</v>
      </c>
      <c r="J13" s="217" t="s">
        <v>14</v>
      </c>
      <c r="K13" s="217"/>
      <c r="L13" s="217"/>
      <c r="M13" s="217"/>
      <c r="N13" s="217" t="s">
        <v>8</v>
      </c>
      <c r="O13" s="217" t="s">
        <v>355</v>
      </c>
      <c r="P13" s="220"/>
    </row>
    <row r="14" spans="1:16" ht="50.4" customHeight="1" x14ac:dyDescent="0.25">
      <c r="A14" s="248"/>
      <c r="B14" s="229"/>
      <c r="C14" s="217"/>
      <c r="D14" s="217"/>
      <c r="E14" s="217"/>
      <c r="F14" s="217"/>
      <c r="G14" s="217"/>
      <c r="H14" s="217"/>
      <c r="I14" s="217"/>
      <c r="J14" s="147" t="s">
        <v>16</v>
      </c>
      <c r="K14" s="147" t="s">
        <v>17</v>
      </c>
      <c r="L14" s="147" t="s">
        <v>18</v>
      </c>
      <c r="M14" s="147" t="s">
        <v>19</v>
      </c>
      <c r="N14" s="217"/>
      <c r="O14" s="217"/>
      <c r="P14" s="220"/>
    </row>
    <row r="15" spans="1:16" ht="51.6" customHeight="1" x14ac:dyDescent="0.25">
      <c r="A15" s="248"/>
      <c r="B15" s="229"/>
      <c r="C15" s="217"/>
      <c r="D15" s="217"/>
      <c r="E15" s="147">
        <v>2</v>
      </c>
      <c r="F15" s="147">
        <v>1</v>
      </c>
      <c r="G15" s="147">
        <v>1</v>
      </c>
      <c r="H15" s="147" t="s">
        <v>114</v>
      </c>
      <c r="I15" s="147" t="s">
        <v>114</v>
      </c>
      <c r="J15" s="147" t="s">
        <v>114</v>
      </c>
      <c r="K15" s="147" t="s">
        <v>114</v>
      </c>
      <c r="L15" s="147" t="s">
        <v>114</v>
      </c>
      <c r="M15" s="147" t="s">
        <v>114</v>
      </c>
      <c r="N15" s="147" t="s">
        <v>114</v>
      </c>
      <c r="O15" s="147" t="s">
        <v>114</v>
      </c>
      <c r="P15" s="220"/>
    </row>
    <row r="16" spans="1:16" ht="51.6" customHeight="1" x14ac:dyDescent="0.25">
      <c r="A16" s="222" t="s">
        <v>208</v>
      </c>
      <c r="B16" s="226" t="s">
        <v>269</v>
      </c>
      <c r="C16" s="224" t="s">
        <v>391</v>
      </c>
      <c r="D16" s="88" t="s">
        <v>9</v>
      </c>
      <c r="E16" s="94">
        <f>F16+G16+H16+I16+N16+O16</f>
        <v>59730.020000000004</v>
      </c>
      <c r="F16" s="94">
        <f>F17+F18</f>
        <v>0</v>
      </c>
      <c r="G16" s="94">
        <f>G17+G18</f>
        <v>0</v>
      </c>
      <c r="H16" s="94">
        <f>H17+H18</f>
        <v>39730.020000000004</v>
      </c>
      <c r="I16" s="216">
        <f>I17+I18</f>
        <v>20000</v>
      </c>
      <c r="J16" s="216"/>
      <c r="K16" s="216"/>
      <c r="L16" s="216"/>
      <c r="M16" s="216"/>
      <c r="N16" s="94">
        <f>N17+N18</f>
        <v>0</v>
      </c>
      <c r="O16" s="94">
        <f>O17+O18</f>
        <v>0</v>
      </c>
      <c r="P16" s="220"/>
    </row>
    <row r="17" spans="1:17" ht="51.6" customHeight="1" x14ac:dyDescent="0.25">
      <c r="A17" s="222"/>
      <c r="B17" s="226"/>
      <c r="C17" s="224"/>
      <c r="D17" s="88" t="s">
        <v>30</v>
      </c>
      <c r="E17" s="94">
        <f t="shared" ref="E17:E21" si="4">F17+G17+H17+I17+N17+O17</f>
        <v>30000</v>
      </c>
      <c r="F17" s="64">
        <f t="shared" ref="F17:H18" si="5">F20</f>
        <v>0</v>
      </c>
      <c r="G17" s="64">
        <f t="shared" si="5"/>
        <v>0</v>
      </c>
      <c r="H17" s="64">
        <f t="shared" si="5"/>
        <v>20000</v>
      </c>
      <c r="I17" s="219">
        <f>I20</f>
        <v>10000</v>
      </c>
      <c r="J17" s="219"/>
      <c r="K17" s="219"/>
      <c r="L17" s="219"/>
      <c r="M17" s="219"/>
      <c r="N17" s="64">
        <f>N20</f>
        <v>0</v>
      </c>
      <c r="O17" s="64">
        <f>O20</f>
        <v>0</v>
      </c>
      <c r="P17" s="220"/>
    </row>
    <row r="18" spans="1:17" ht="51.6" customHeight="1" x14ac:dyDescent="0.25">
      <c r="A18" s="222"/>
      <c r="B18" s="226"/>
      <c r="C18" s="224"/>
      <c r="D18" s="88" t="s">
        <v>29</v>
      </c>
      <c r="E18" s="94">
        <f t="shared" si="4"/>
        <v>29730.02</v>
      </c>
      <c r="F18" s="64">
        <f t="shared" si="5"/>
        <v>0</v>
      </c>
      <c r="G18" s="64">
        <f t="shared" si="5"/>
        <v>0</v>
      </c>
      <c r="H18" s="64">
        <f t="shared" si="5"/>
        <v>19730.02</v>
      </c>
      <c r="I18" s="219">
        <f>I21</f>
        <v>10000</v>
      </c>
      <c r="J18" s="219"/>
      <c r="K18" s="219"/>
      <c r="L18" s="219"/>
      <c r="M18" s="219"/>
      <c r="N18" s="64">
        <f>N21</f>
        <v>0</v>
      </c>
      <c r="O18" s="64">
        <f>O21</f>
        <v>0</v>
      </c>
      <c r="P18" s="220"/>
    </row>
    <row r="19" spans="1:17" ht="51.6" customHeight="1" x14ac:dyDescent="0.25">
      <c r="A19" s="222" t="s">
        <v>126</v>
      </c>
      <c r="B19" s="226" t="s">
        <v>270</v>
      </c>
      <c r="C19" s="224" t="s">
        <v>391</v>
      </c>
      <c r="D19" s="88" t="s">
        <v>9</v>
      </c>
      <c r="E19" s="94">
        <f t="shared" si="4"/>
        <v>59730.020000000004</v>
      </c>
      <c r="F19" s="94">
        <f>F20+F21</f>
        <v>0</v>
      </c>
      <c r="G19" s="94">
        <f>G20+G21</f>
        <v>0</v>
      </c>
      <c r="H19" s="94">
        <f>H20+H21</f>
        <v>39730.020000000004</v>
      </c>
      <c r="I19" s="216">
        <f>I20+I21</f>
        <v>20000</v>
      </c>
      <c r="J19" s="216"/>
      <c r="K19" s="216"/>
      <c r="L19" s="216"/>
      <c r="M19" s="216"/>
      <c r="N19" s="94">
        <f>N20+N21</f>
        <v>0</v>
      </c>
      <c r="O19" s="94">
        <f>O20+O21</f>
        <v>0</v>
      </c>
      <c r="P19" s="224" t="s">
        <v>271</v>
      </c>
    </row>
    <row r="20" spans="1:17" ht="51.6" customHeight="1" x14ac:dyDescent="0.25">
      <c r="A20" s="222"/>
      <c r="B20" s="226"/>
      <c r="C20" s="224"/>
      <c r="D20" s="88" t="s">
        <v>30</v>
      </c>
      <c r="E20" s="94">
        <f t="shared" si="4"/>
        <v>30000</v>
      </c>
      <c r="F20" s="94">
        <v>0</v>
      </c>
      <c r="G20" s="94">
        <v>0</v>
      </c>
      <c r="H20" s="94">
        <v>20000</v>
      </c>
      <c r="I20" s="216">
        <v>10000</v>
      </c>
      <c r="J20" s="216"/>
      <c r="K20" s="216"/>
      <c r="L20" s="216"/>
      <c r="M20" s="216"/>
      <c r="N20" s="94">
        <v>0</v>
      </c>
      <c r="O20" s="94">
        <v>0</v>
      </c>
      <c r="P20" s="224"/>
    </row>
    <row r="21" spans="1:17" ht="51.6" customHeight="1" x14ac:dyDescent="0.25">
      <c r="A21" s="222"/>
      <c r="B21" s="226"/>
      <c r="C21" s="224"/>
      <c r="D21" s="88" t="s">
        <v>29</v>
      </c>
      <c r="E21" s="94">
        <f t="shared" si="4"/>
        <v>29730.02</v>
      </c>
      <c r="F21" s="94">
        <v>0</v>
      </c>
      <c r="G21" s="94">
        <v>0</v>
      </c>
      <c r="H21" s="94">
        <v>19730.02</v>
      </c>
      <c r="I21" s="216">
        <v>10000</v>
      </c>
      <c r="J21" s="216"/>
      <c r="K21" s="216"/>
      <c r="L21" s="216"/>
      <c r="M21" s="216"/>
      <c r="N21" s="94">
        <v>0</v>
      </c>
      <c r="O21" s="94">
        <v>0</v>
      </c>
      <c r="P21" s="224"/>
    </row>
    <row r="22" spans="1:17" ht="51.6" customHeight="1" x14ac:dyDescent="0.25">
      <c r="A22" s="248"/>
      <c r="B22" s="247" t="s">
        <v>328</v>
      </c>
      <c r="C22" s="217" t="s">
        <v>12</v>
      </c>
      <c r="D22" s="217" t="s">
        <v>12</v>
      </c>
      <c r="E22" s="217" t="s">
        <v>13</v>
      </c>
      <c r="F22" s="217" t="s">
        <v>4</v>
      </c>
      <c r="G22" s="217" t="s">
        <v>5</v>
      </c>
      <c r="H22" s="217" t="s">
        <v>6</v>
      </c>
      <c r="I22" s="217" t="s">
        <v>358</v>
      </c>
      <c r="J22" s="217" t="s">
        <v>14</v>
      </c>
      <c r="K22" s="217"/>
      <c r="L22" s="217"/>
      <c r="M22" s="217"/>
      <c r="N22" s="217" t="s">
        <v>8</v>
      </c>
      <c r="O22" s="217" t="s">
        <v>355</v>
      </c>
      <c r="P22" s="220"/>
    </row>
    <row r="23" spans="1:17" ht="51.6" customHeight="1" x14ac:dyDescent="0.25">
      <c r="A23" s="248"/>
      <c r="B23" s="247"/>
      <c r="C23" s="217"/>
      <c r="D23" s="217"/>
      <c r="E23" s="217"/>
      <c r="F23" s="217"/>
      <c r="G23" s="217"/>
      <c r="H23" s="217"/>
      <c r="I23" s="217"/>
      <c r="J23" s="147" t="s">
        <v>16</v>
      </c>
      <c r="K23" s="147" t="s">
        <v>17</v>
      </c>
      <c r="L23" s="147" t="s">
        <v>18</v>
      </c>
      <c r="M23" s="147" t="s">
        <v>19</v>
      </c>
      <c r="N23" s="217"/>
      <c r="O23" s="217"/>
      <c r="P23" s="220"/>
    </row>
    <row r="24" spans="1:17" ht="62.4" customHeight="1" x14ac:dyDescent="0.25">
      <c r="A24" s="248"/>
      <c r="B24" s="247"/>
      <c r="C24" s="217"/>
      <c r="D24" s="217"/>
      <c r="E24" s="147">
        <v>2</v>
      </c>
      <c r="F24" s="147">
        <v>0</v>
      </c>
      <c r="G24" s="147">
        <v>0</v>
      </c>
      <c r="H24" s="147">
        <v>1</v>
      </c>
      <c r="I24" s="147">
        <v>1</v>
      </c>
      <c r="J24" s="147">
        <v>0</v>
      </c>
      <c r="K24" s="147">
        <v>0</v>
      </c>
      <c r="L24" s="147">
        <v>0</v>
      </c>
      <c r="M24" s="147">
        <v>1</v>
      </c>
      <c r="N24" s="147">
        <v>0</v>
      </c>
      <c r="O24" s="147">
        <v>0</v>
      </c>
      <c r="P24" s="220"/>
      <c r="Q24" s="52" t="s">
        <v>496</v>
      </c>
    </row>
    <row r="25" spans="1:17" ht="13.95" customHeight="1" x14ac:dyDescent="0.25">
      <c r="A25" s="224"/>
      <c r="B25" s="224" t="s">
        <v>21</v>
      </c>
      <c r="C25" s="224" t="s">
        <v>391</v>
      </c>
      <c r="D25" s="88" t="s">
        <v>9</v>
      </c>
      <c r="E25" s="94">
        <f>F25+G25+H25+I25+N25+O25</f>
        <v>61203.420000000006</v>
      </c>
      <c r="F25" s="94">
        <f>F27+F26</f>
        <v>82.74</v>
      </c>
      <c r="G25" s="94">
        <f>G27+G26</f>
        <v>1390.66</v>
      </c>
      <c r="H25" s="94">
        <f>H27+H26</f>
        <v>39730.020000000004</v>
      </c>
      <c r="I25" s="216">
        <f>I27+I26</f>
        <v>20000</v>
      </c>
      <c r="J25" s="216"/>
      <c r="K25" s="216"/>
      <c r="L25" s="216"/>
      <c r="M25" s="216"/>
      <c r="N25" s="94">
        <f>N27+N26</f>
        <v>0</v>
      </c>
      <c r="O25" s="94">
        <f>O27+O26</f>
        <v>0</v>
      </c>
      <c r="P25" s="224"/>
    </row>
    <row r="26" spans="1:17" ht="66" x14ac:dyDescent="0.25">
      <c r="A26" s="224"/>
      <c r="B26" s="224"/>
      <c r="C26" s="224"/>
      <c r="D26" s="88" t="s">
        <v>30</v>
      </c>
      <c r="E26" s="94">
        <f t="shared" ref="E26:E27" si="6">F26+G26+H26+I26+N26+O26</f>
        <v>31415.49</v>
      </c>
      <c r="F26" s="94">
        <f t="shared" ref="F26:H27" si="7">F8+F17</f>
        <v>24.83</v>
      </c>
      <c r="G26" s="94">
        <f t="shared" si="7"/>
        <v>1390.66</v>
      </c>
      <c r="H26" s="94">
        <f t="shared" si="7"/>
        <v>20000</v>
      </c>
      <c r="I26" s="216">
        <f>I8+I17</f>
        <v>10000</v>
      </c>
      <c r="J26" s="216"/>
      <c r="K26" s="216"/>
      <c r="L26" s="216"/>
      <c r="M26" s="216"/>
      <c r="N26" s="94">
        <f>N8+N17</f>
        <v>0</v>
      </c>
      <c r="O26" s="94">
        <f>O8+O17</f>
        <v>0</v>
      </c>
      <c r="P26" s="224"/>
    </row>
    <row r="27" spans="1:17" ht="52.8" x14ac:dyDescent="0.25">
      <c r="A27" s="224"/>
      <c r="B27" s="224"/>
      <c r="C27" s="224"/>
      <c r="D27" s="88" t="s">
        <v>29</v>
      </c>
      <c r="E27" s="94">
        <f t="shared" si="6"/>
        <v>29787.93</v>
      </c>
      <c r="F27" s="94">
        <f t="shared" si="7"/>
        <v>57.91</v>
      </c>
      <c r="G27" s="94">
        <f t="shared" si="7"/>
        <v>0</v>
      </c>
      <c r="H27" s="94">
        <f t="shared" si="7"/>
        <v>19730.02</v>
      </c>
      <c r="I27" s="216">
        <f>I9+I18</f>
        <v>10000</v>
      </c>
      <c r="J27" s="216"/>
      <c r="K27" s="216"/>
      <c r="L27" s="216"/>
      <c r="M27" s="216"/>
      <c r="N27" s="94">
        <f>N9+N18</f>
        <v>0</v>
      </c>
      <c r="O27" s="94">
        <f>O9+O18</f>
        <v>0</v>
      </c>
      <c r="P27" s="224"/>
    </row>
  </sheetData>
  <mergeCells count="70">
    <mergeCell ref="I13:I14"/>
    <mergeCell ref="N13:N14"/>
    <mergeCell ref="E13:E14"/>
    <mergeCell ref="P10:P12"/>
    <mergeCell ref="F13:F14"/>
    <mergeCell ref="G13:G14"/>
    <mergeCell ref="I11:M11"/>
    <mergeCell ref="P13:P15"/>
    <mergeCell ref="O13:O14"/>
    <mergeCell ref="I12:M12"/>
    <mergeCell ref="J13:M13"/>
    <mergeCell ref="I10:M10"/>
    <mergeCell ref="H13:H14"/>
    <mergeCell ref="A13:A15"/>
    <mergeCell ref="B13:B15"/>
    <mergeCell ref="C13:C15"/>
    <mergeCell ref="D13:D15"/>
    <mergeCell ref="A10:A12"/>
    <mergeCell ref="B10:B12"/>
    <mergeCell ref="C10:C12"/>
    <mergeCell ref="A7:A9"/>
    <mergeCell ref="A1:P1"/>
    <mergeCell ref="A4:A6"/>
    <mergeCell ref="B4:B6"/>
    <mergeCell ref="C4:C6"/>
    <mergeCell ref="D4:D6"/>
    <mergeCell ref="E4:E6"/>
    <mergeCell ref="P4:P6"/>
    <mergeCell ref="I6:M6"/>
    <mergeCell ref="B7:B9"/>
    <mergeCell ref="C7:C9"/>
    <mergeCell ref="P7:P9"/>
    <mergeCell ref="F4:O5"/>
    <mergeCell ref="I7:M7"/>
    <mergeCell ref="I8:M8"/>
    <mergeCell ref="I9:M9"/>
    <mergeCell ref="A25:A27"/>
    <mergeCell ref="B25:B27"/>
    <mergeCell ref="C25:C27"/>
    <mergeCell ref="P25:P27"/>
    <mergeCell ref="B16:B18"/>
    <mergeCell ref="A16:A18"/>
    <mergeCell ref="C16:C18"/>
    <mergeCell ref="C22:C24"/>
    <mergeCell ref="P22:P24"/>
    <mergeCell ref="B19:B21"/>
    <mergeCell ref="A19:A21"/>
    <mergeCell ref="C19:C21"/>
    <mergeCell ref="A22:A24"/>
    <mergeCell ref="I19:M19"/>
    <mergeCell ref="J22:M22"/>
    <mergeCell ref="I25:M25"/>
    <mergeCell ref="H22:H23"/>
    <mergeCell ref="I22:I23"/>
    <mergeCell ref="N22:N23"/>
    <mergeCell ref="B22:B24"/>
    <mergeCell ref="D22:D24"/>
    <mergeCell ref="E22:E23"/>
    <mergeCell ref="F22:F23"/>
    <mergeCell ref="G22:G23"/>
    <mergeCell ref="P16:P18"/>
    <mergeCell ref="P19:P21"/>
    <mergeCell ref="I20:M20"/>
    <mergeCell ref="I26:M26"/>
    <mergeCell ref="I27:M27"/>
    <mergeCell ref="O22:O23"/>
    <mergeCell ref="I16:M16"/>
    <mergeCell ref="I17:M17"/>
    <mergeCell ref="I18:M18"/>
    <mergeCell ref="I21:M21"/>
  </mergeCells>
  <pageMargins left="1.1811023622047245" right="0.39370078740157483" top="0.78740157480314965" bottom="0.78740157480314965" header="0.31496062992125984" footer="0.31496062992125984"/>
  <pageSetup paperSize="9" scale="66" fitToHeight="8" orientation="landscape" r:id="rId1"/>
  <headerFooter>
    <oddHeader>&amp;C&amp;P</oddHeader>
  </headerFooter>
  <rowBreaks count="1" manualBreakCount="1">
    <brk id="1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view="pageBreakPreview" zoomScale="60" zoomScaleNormal="100" workbookViewId="0">
      <selection activeCell="A5" sqref="A5:J12"/>
    </sheetView>
  </sheetViews>
  <sheetFormatPr defaultColWidth="8.88671875" defaultRowHeight="18" x14ac:dyDescent="0.35"/>
  <cols>
    <col min="1" max="1" width="19.5546875" style="56" customWidth="1"/>
    <col min="2" max="2" width="20" style="56" customWidth="1"/>
    <col min="3" max="3" width="26.6640625" style="56" customWidth="1"/>
    <col min="4" max="4" width="18.6640625" style="56" customWidth="1"/>
    <col min="5" max="5" width="17.109375" style="56" customWidth="1"/>
    <col min="6" max="6" width="16.33203125" style="56" customWidth="1"/>
    <col min="7" max="7" width="17.109375" style="56" customWidth="1"/>
    <col min="8" max="9" width="16.33203125" style="56" customWidth="1"/>
    <col min="10" max="10" width="17.33203125" style="56" customWidth="1"/>
    <col min="11" max="16384" width="8.88671875" style="56"/>
  </cols>
  <sheetData>
    <row r="1" spans="1:10" x14ac:dyDescent="0.35">
      <c r="F1" s="57"/>
    </row>
    <row r="2" spans="1:10" x14ac:dyDescent="0.35">
      <c r="F2" s="57"/>
    </row>
    <row r="3" spans="1:10" ht="21.6" customHeight="1" x14ac:dyDescent="0.35">
      <c r="A3" s="239" t="s">
        <v>188</v>
      </c>
      <c r="B3" s="239"/>
      <c r="C3" s="239"/>
      <c r="D3" s="239"/>
      <c r="E3" s="239"/>
      <c r="F3" s="239"/>
      <c r="G3" s="239"/>
      <c r="H3" s="239"/>
      <c r="I3" s="239"/>
    </row>
    <row r="4" spans="1:10" x14ac:dyDescent="0.35">
      <c r="A4" s="58"/>
    </row>
    <row r="5" spans="1:10" ht="39" customHeight="1" x14ac:dyDescent="0.35">
      <c r="A5" s="231" t="s">
        <v>87</v>
      </c>
      <c r="B5" s="231"/>
      <c r="C5" s="233" t="s">
        <v>54</v>
      </c>
      <c r="D5" s="233"/>
      <c r="E5" s="233"/>
      <c r="F5" s="233"/>
      <c r="G5" s="233"/>
      <c r="H5" s="233"/>
      <c r="I5" s="233"/>
      <c r="J5" s="233"/>
    </row>
    <row r="6" spans="1:10" ht="18" customHeight="1" x14ac:dyDescent="0.35">
      <c r="A6" s="246" t="s">
        <v>88</v>
      </c>
      <c r="B6" s="246" t="s">
        <v>89</v>
      </c>
      <c r="C6" s="233" t="s">
        <v>23</v>
      </c>
      <c r="D6" s="233" t="s">
        <v>90</v>
      </c>
      <c r="E6" s="233"/>
      <c r="F6" s="233"/>
      <c r="G6" s="233"/>
      <c r="H6" s="233"/>
      <c r="I6" s="233"/>
      <c r="J6" s="233"/>
    </row>
    <row r="7" spans="1:10" x14ac:dyDescent="0.35">
      <c r="A7" s="246"/>
      <c r="B7" s="246"/>
      <c r="C7" s="233"/>
      <c r="D7" s="59" t="s">
        <v>91</v>
      </c>
      <c r="E7" s="59">
        <v>2023</v>
      </c>
      <c r="F7" s="59">
        <v>2024</v>
      </c>
      <c r="G7" s="59">
        <v>2025</v>
      </c>
      <c r="H7" s="59">
        <v>2026</v>
      </c>
      <c r="I7" s="59">
        <v>2027</v>
      </c>
      <c r="J7" s="59">
        <v>2028</v>
      </c>
    </row>
    <row r="8" spans="1:10" ht="54" x14ac:dyDescent="0.35">
      <c r="A8" s="246"/>
      <c r="B8" s="246"/>
      <c r="C8" s="155" t="s">
        <v>93</v>
      </c>
      <c r="D8" s="128">
        <f>SUM(E8:J8)</f>
        <v>2482838.0700000003</v>
      </c>
      <c r="E8" s="128">
        <f>'пп 6'!F74</f>
        <v>306196.81</v>
      </c>
      <c r="F8" s="128">
        <f>'пп 6'!G74</f>
        <v>426912.06</v>
      </c>
      <c r="G8" s="128">
        <f>'пп 6'!H74</f>
        <v>391018.05</v>
      </c>
      <c r="H8" s="128">
        <f>'пп 6'!I74</f>
        <v>456401.59</v>
      </c>
      <c r="I8" s="128">
        <f>'пп 6'!N74</f>
        <v>455808.88</v>
      </c>
      <c r="J8" s="128">
        <f>'пп 6'!O74</f>
        <v>446500.68</v>
      </c>
    </row>
    <row r="9" spans="1:10" ht="36" x14ac:dyDescent="0.35">
      <c r="A9" s="246"/>
      <c r="B9" s="246"/>
      <c r="C9" s="155" t="s">
        <v>29</v>
      </c>
      <c r="D9" s="128">
        <f t="shared" ref="D9:D12" si="0">SUM(E9:J9)</f>
        <v>61502.06</v>
      </c>
      <c r="E9" s="128">
        <f>'пп 6'!F75</f>
        <v>0</v>
      </c>
      <c r="F9" s="128">
        <f>'пп 6'!G75</f>
        <v>12922</v>
      </c>
      <c r="G9" s="128">
        <f>'пп 6'!H75</f>
        <v>35332.379999999997</v>
      </c>
      <c r="H9" s="128">
        <f>'пп 6'!I75</f>
        <v>8918.1200000000008</v>
      </c>
      <c r="I9" s="128">
        <f>'пп 6'!N75</f>
        <v>4329.5600000000004</v>
      </c>
      <c r="J9" s="128">
        <f>'пп 6'!O75</f>
        <v>0</v>
      </c>
    </row>
    <row r="10" spans="1:10" ht="54" x14ac:dyDescent="0.35">
      <c r="A10" s="246"/>
      <c r="B10" s="246"/>
      <c r="C10" s="155" t="s">
        <v>181</v>
      </c>
      <c r="D10" s="128">
        <f t="shared" si="0"/>
        <v>12060.04</v>
      </c>
      <c r="E10" s="128">
        <f>'пп 6'!F76</f>
        <v>0</v>
      </c>
      <c r="F10" s="128">
        <f>'пп 6'!G76</f>
        <v>0</v>
      </c>
      <c r="G10" s="128">
        <f>'пп 6'!H76</f>
        <v>3655.6</v>
      </c>
      <c r="H10" s="128">
        <f>'пп 6'!I76</f>
        <v>0</v>
      </c>
      <c r="I10" s="128">
        <f>'пп 6'!N76</f>
        <v>8404.44</v>
      </c>
      <c r="J10" s="128">
        <f>'пп 6'!O76</f>
        <v>0</v>
      </c>
    </row>
    <row r="11" spans="1:10" ht="36" x14ac:dyDescent="0.35">
      <c r="A11" s="246"/>
      <c r="B11" s="246"/>
      <c r="C11" s="155" t="s">
        <v>73</v>
      </c>
      <c r="D11" s="128">
        <f t="shared" si="0"/>
        <v>167724.03999999998</v>
      </c>
      <c r="E11" s="128">
        <f>'пп 6'!F77</f>
        <v>25962.69</v>
      </c>
      <c r="F11" s="128">
        <f>'пп 6'!G77</f>
        <v>28949.16</v>
      </c>
      <c r="G11" s="128">
        <f>'пп 6'!H77</f>
        <v>29712.19</v>
      </c>
      <c r="H11" s="128">
        <f>'пп 6'!I77</f>
        <v>27700</v>
      </c>
      <c r="I11" s="128">
        <f>'пп 6'!N77</f>
        <v>27700</v>
      </c>
      <c r="J11" s="128">
        <f>'пп 6'!O77</f>
        <v>27700</v>
      </c>
    </row>
    <row r="12" spans="1:10" ht="94.2" customHeight="1" x14ac:dyDescent="0.35">
      <c r="A12" s="246"/>
      <c r="B12" s="246"/>
      <c r="C12" s="155" t="s">
        <v>92</v>
      </c>
      <c r="D12" s="128">
        <f t="shared" si="0"/>
        <v>2724124.21</v>
      </c>
      <c r="E12" s="128">
        <f>E11+E8+E9+E10</f>
        <v>332159.5</v>
      </c>
      <c r="F12" s="128">
        <f t="shared" ref="F12:J12" si="1">F11+F8+F9+F10</f>
        <v>468783.22</v>
      </c>
      <c r="G12" s="128">
        <f t="shared" si="1"/>
        <v>459718.22</v>
      </c>
      <c r="H12" s="128">
        <f t="shared" si="1"/>
        <v>493019.71</v>
      </c>
      <c r="I12" s="128">
        <f t="shared" si="1"/>
        <v>496242.88</v>
      </c>
      <c r="J12" s="128">
        <f t="shared" si="1"/>
        <v>474200.68</v>
      </c>
    </row>
    <row r="13" spans="1:10" x14ac:dyDescent="0.35">
      <c r="A13" s="61"/>
    </row>
  </sheetData>
  <mergeCells count="7">
    <mergeCell ref="A3:I3"/>
    <mergeCell ref="A5:B5"/>
    <mergeCell ref="A6:A12"/>
    <mergeCell ref="B6:B12"/>
    <mergeCell ref="C6:C7"/>
    <mergeCell ref="C5:J5"/>
    <mergeCell ref="D6:J6"/>
  </mergeCells>
  <pageMargins left="1.1811023622047245" right="0.39370078740157483" top="0.78740157480314965" bottom="0.78740157480314965" header="0.31496062992125984" footer="0.31496062992125984"/>
  <pageSetup paperSize="9" scale="71" orientation="landscape" r:id="rId1"/>
  <headerFooter>
    <oddHeader>&amp;C&amp;P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tabSelected="1" topLeftCell="A28" zoomScale="70" zoomScaleNormal="70" workbookViewId="0">
      <selection activeCell="I36" sqref="I36:M36"/>
    </sheetView>
  </sheetViews>
  <sheetFormatPr defaultColWidth="8.88671875" defaultRowHeight="13.8" x14ac:dyDescent="0.25"/>
  <cols>
    <col min="1" max="1" width="8.88671875" style="52"/>
    <col min="2" max="2" width="19.6640625" style="52" customWidth="1"/>
    <col min="3" max="3" width="11.6640625" style="52" customWidth="1"/>
    <col min="4" max="4" width="14.6640625" style="52" customWidth="1"/>
    <col min="5" max="5" width="14.33203125" style="65" customWidth="1"/>
    <col min="6" max="6" width="11.44140625" style="89" customWidth="1"/>
    <col min="7" max="7" width="11.44140625" style="52" customWidth="1"/>
    <col min="8" max="8" width="12" style="89" customWidth="1"/>
    <col min="9" max="13" width="11.88671875" style="52" customWidth="1"/>
    <col min="14" max="15" width="11.6640625" style="52" customWidth="1"/>
    <col min="16" max="16" width="17" style="52" customWidth="1"/>
    <col min="17" max="16384" width="8.88671875" style="52"/>
  </cols>
  <sheetData>
    <row r="1" spans="1:16" ht="21.6" customHeight="1" x14ac:dyDescent="0.25">
      <c r="A1" s="249" t="s">
        <v>194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</row>
    <row r="2" spans="1:16" ht="10.95" customHeight="1" x14ac:dyDescent="0.25">
      <c r="A2" s="108"/>
    </row>
    <row r="4" spans="1:16" ht="13.95" customHeight="1" x14ac:dyDescent="0.25">
      <c r="A4" s="217" t="s">
        <v>0</v>
      </c>
      <c r="B4" s="217" t="s">
        <v>1</v>
      </c>
      <c r="C4" s="217" t="s">
        <v>22</v>
      </c>
      <c r="D4" s="217" t="s">
        <v>23</v>
      </c>
      <c r="E4" s="217" t="s">
        <v>2</v>
      </c>
      <c r="F4" s="217" t="s">
        <v>3</v>
      </c>
      <c r="G4" s="217"/>
      <c r="H4" s="217"/>
      <c r="I4" s="217"/>
      <c r="J4" s="217"/>
      <c r="K4" s="217"/>
      <c r="L4" s="217"/>
      <c r="M4" s="217"/>
      <c r="N4" s="217"/>
      <c r="O4" s="217"/>
      <c r="P4" s="217" t="s">
        <v>24</v>
      </c>
    </row>
    <row r="5" spans="1:16" ht="30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6" ht="39" customHeight="1" x14ac:dyDescent="0.25">
      <c r="A6" s="217"/>
      <c r="B6" s="217"/>
      <c r="C6" s="217"/>
      <c r="D6" s="217"/>
      <c r="E6" s="217"/>
      <c r="F6" s="87" t="s">
        <v>4</v>
      </c>
      <c r="G6" s="147" t="s">
        <v>5</v>
      </c>
      <c r="H6" s="147" t="s">
        <v>6</v>
      </c>
      <c r="I6" s="217" t="s">
        <v>7</v>
      </c>
      <c r="J6" s="217"/>
      <c r="K6" s="217"/>
      <c r="L6" s="217"/>
      <c r="M6" s="217"/>
      <c r="N6" s="147" t="s">
        <v>8</v>
      </c>
      <c r="O6" s="147" t="s">
        <v>355</v>
      </c>
      <c r="P6" s="217"/>
    </row>
    <row r="7" spans="1:16" ht="13.95" customHeight="1" x14ac:dyDescent="0.25">
      <c r="A7" s="237">
        <v>1</v>
      </c>
      <c r="B7" s="226" t="s">
        <v>195</v>
      </c>
      <c r="C7" s="224" t="s">
        <v>391</v>
      </c>
      <c r="D7" s="151" t="s">
        <v>9</v>
      </c>
      <c r="E7" s="64">
        <f>F7+G7+H7+I7+N7+O7</f>
        <v>2626183.4600000004</v>
      </c>
      <c r="F7" s="62">
        <f>F8+F9</f>
        <v>332159.5</v>
      </c>
      <c r="G7" s="62">
        <f>G8+G9</f>
        <v>441485.1</v>
      </c>
      <c r="H7" s="62">
        <f t="shared" ref="H7:N7" si="0">H8+H9</f>
        <v>419057.12</v>
      </c>
      <c r="I7" s="234">
        <f t="shared" si="0"/>
        <v>479640.53</v>
      </c>
      <c r="J7" s="234"/>
      <c r="K7" s="234"/>
      <c r="L7" s="234"/>
      <c r="M7" s="234"/>
      <c r="N7" s="62">
        <f t="shared" si="0"/>
        <v>479640.53</v>
      </c>
      <c r="O7" s="62">
        <f t="shared" ref="O7" si="1">O8+O9</f>
        <v>474200.68</v>
      </c>
      <c r="P7" s="236"/>
    </row>
    <row r="8" spans="1:16" ht="66.599999999999994" customHeight="1" x14ac:dyDescent="0.25">
      <c r="A8" s="237"/>
      <c r="B8" s="226"/>
      <c r="C8" s="224"/>
      <c r="D8" s="88" t="s">
        <v>30</v>
      </c>
      <c r="E8" s="64">
        <f t="shared" ref="E8:E12" si="2">F8+G8+H8+I8+N8+O8</f>
        <v>2458459.42</v>
      </c>
      <c r="F8" s="64">
        <f>F11</f>
        <v>306196.81</v>
      </c>
      <c r="G8" s="64">
        <f>G11</f>
        <v>412535.94</v>
      </c>
      <c r="H8" s="64">
        <f t="shared" ref="H8:N8" si="3">H11</f>
        <v>389344.93</v>
      </c>
      <c r="I8" s="235">
        <f t="shared" si="3"/>
        <v>451940.53</v>
      </c>
      <c r="J8" s="235"/>
      <c r="K8" s="235"/>
      <c r="L8" s="235"/>
      <c r="M8" s="235"/>
      <c r="N8" s="64">
        <f t="shared" si="3"/>
        <v>451940.53</v>
      </c>
      <c r="O8" s="64">
        <f t="shared" ref="O8" si="4">O11</f>
        <v>446500.68</v>
      </c>
      <c r="P8" s="236"/>
    </row>
    <row r="9" spans="1:16" ht="40.200000000000003" customHeight="1" x14ac:dyDescent="0.25">
      <c r="A9" s="237"/>
      <c r="B9" s="226"/>
      <c r="C9" s="224"/>
      <c r="D9" s="88" t="s">
        <v>10</v>
      </c>
      <c r="E9" s="64">
        <f t="shared" si="2"/>
        <v>167724.03999999998</v>
      </c>
      <c r="F9" s="64">
        <f>F12</f>
        <v>25962.69</v>
      </c>
      <c r="G9" s="64">
        <f>G12</f>
        <v>28949.16</v>
      </c>
      <c r="H9" s="64">
        <f t="shared" ref="H9:N9" si="5">H12</f>
        <v>29712.19</v>
      </c>
      <c r="I9" s="235">
        <f t="shared" si="5"/>
        <v>27700</v>
      </c>
      <c r="J9" s="235"/>
      <c r="K9" s="235"/>
      <c r="L9" s="235"/>
      <c r="M9" s="235"/>
      <c r="N9" s="64">
        <f t="shared" si="5"/>
        <v>27700</v>
      </c>
      <c r="O9" s="64">
        <f t="shared" ref="O9" si="6">O12</f>
        <v>27700</v>
      </c>
      <c r="P9" s="236"/>
    </row>
    <row r="10" spans="1:16" ht="64.2" customHeight="1" x14ac:dyDescent="0.25">
      <c r="A10" s="222" t="s">
        <v>25</v>
      </c>
      <c r="B10" s="226" t="s">
        <v>219</v>
      </c>
      <c r="C10" s="224" t="s">
        <v>391</v>
      </c>
      <c r="D10" s="88" t="s">
        <v>9</v>
      </c>
      <c r="E10" s="64">
        <f t="shared" si="2"/>
        <v>2626183.4600000004</v>
      </c>
      <c r="F10" s="94">
        <f>F11+F12</f>
        <v>332159.5</v>
      </c>
      <c r="G10" s="94">
        <f>G11+G12</f>
        <v>441485.1</v>
      </c>
      <c r="H10" s="94">
        <f t="shared" ref="H10:N10" si="7">H11+H12</f>
        <v>419057.12</v>
      </c>
      <c r="I10" s="216">
        <f t="shared" si="7"/>
        <v>479640.53</v>
      </c>
      <c r="J10" s="216"/>
      <c r="K10" s="216"/>
      <c r="L10" s="216"/>
      <c r="M10" s="216"/>
      <c r="N10" s="94">
        <f t="shared" si="7"/>
        <v>479640.53</v>
      </c>
      <c r="O10" s="94">
        <f t="shared" ref="O10" si="8">O11+O12</f>
        <v>474200.68</v>
      </c>
      <c r="P10" s="224" t="s">
        <v>408</v>
      </c>
    </row>
    <row r="11" spans="1:16" ht="129" customHeight="1" x14ac:dyDescent="0.25">
      <c r="A11" s="222"/>
      <c r="B11" s="226"/>
      <c r="C11" s="224"/>
      <c r="D11" s="88" t="s">
        <v>30</v>
      </c>
      <c r="E11" s="64">
        <f t="shared" si="2"/>
        <v>2458459.42</v>
      </c>
      <c r="F11" s="94">
        <v>306196.81</v>
      </c>
      <c r="G11" s="94">
        <v>412535.94</v>
      </c>
      <c r="H11" s="94">
        <v>389344.93</v>
      </c>
      <c r="I11" s="216">
        <v>451940.53</v>
      </c>
      <c r="J11" s="216"/>
      <c r="K11" s="216"/>
      <c r="L11" s="216"/>
      <c r="M11" s="216"/>
      <c r="N11" s="94">
        <v>451940.53</v>
      </c>
      <c r="O11" s="94">
        <v>446500.68</v>
      </c>
      <c r="P11" s="224"/>
    </row>
    <row r="12" spans="1:16" ht="79.2" customHeight="1" x14ac:dyDescent="0.25">
      <c r="A12" s="222"/>
      <c r="B12" s="226"/>
      <c r="C12" s="224"/>
      <c r="D12" s="88" t="s">
        <v>10</v>
      </c>
      <c r="E12" s="64">
        <f t="shared" si="2"/>
        <v>167724.03999999998</v>
      </c>
      <c r="F12" s="94">
        <v>25962.69</v>
      </c>
      <c r="G12" s="94">
        <f>10226.34+2765.23+1628+2810.75+5418.84+6100</f>
        <v>28949.16</v>
      </c>
      <c r="H12" s="94">
        <f>11083.88+3000+1127.13+2904.77+5928.35+5668.06</f>
        <v>29712.19</v>
      </c>
      <c r="I12" s="216">
        <f>10300+3000+3000+5300+6100</f>
        <v>27700</v>
      </c>
      <c r="J12" s="216"/>
      <c r="K12" s="216"/>
      <c r="L12" s="216"/>
      <c r="M12" s="216"/>
      <c r="N12" s="94">
        <v>27700</v>
      </c>
      <c r="O12" s="94">
        <v>27700</v>
      </c>
      <c r="P12" s="224"/>
    </row>
    <row r="13" spans="1:16" ht="50.4" customHeight="1" x14ac:dyDescent="0.25">
      <c r="A13" s="248"/>
      <c r="B13" s="240" t="s">
        <v>241</v>
      </c>
      <c r="C13" s="217" t="s">
        <v>12</v>
      </c>
      <c r="D13" s="217" t="s">
        <v>12</v>
      </c>
      <c r="E13" s="217" t="s">
        <v>13</v>
      </c>
      <c r="F13" s="217" t="s">
        <v>4</v>
      </c>
      <c r="G13" s="217" t="s">
        <v>5</v>
      </c>
      <c r="H13" s="217" t="s">
        <v>6</v>
      </c>
      <c r="I13" s="217" t="s">
        <v>358</v>
      </c>
      <c r="J13" s="217" t="s">
        <v>14</v>
      </c>
      <c r="K13" s="217"/>
      <c r="L13" s="217"/>
      <c r="M13" s="217"/>
      <c r="N13" s="217" t="s">
        <v>8</v>
      </c>
      <c r="O13" s="217" t="s">
        <v>355</v>
      </c>
      <c r="P13" s="220"/>
    </row>
    <row r="14" spans="1:16" ht="50.4" customHeight="1" x14ac:dyDescent="0.25">
      <c r="A14" s="248"/>
      <c r="B14" s="240"/>
      <c r="C14" s="217"/>
      <c r="D14" s="217"/>
      <c r="E14" s="217"/>
      <c r="F14" s="217"/>
      <c r="G14" s="217"/>
      <c r="H14" s="217"/>
      <c r="I14" s="217"/>
      <c r="J14" s="147" t="s">
        <v>16</v>
      </c>
      <c r="K14" s="147" t="s">
        <v>17</v>
      </c>
      <c r="L14" s="147" t="s">
        <v>18</v>
      </c>
      <c r="M14" s="147" t="s">
        <v>19</v>
      </c>
      <c r="N14" s="217"/>
      <c r="O14" s="217"/>
      <c r="P14" s="220"/>
    </row>
    <row r="15" spans="1:16" ht="178.95" customHeight="1" x14ac:dyDescent="0.25">
      <c r="A15" s="248"/>
      <c r="B15" s="240"/>
      <c r="C15" s="217"/>
      <c r="D15" s="217"/>
      <c r="E15" s="147">
        <v>100</v>
      </c>
      <c r="F15" s="147">
        <v>100</v>
      </c>
      <c r="G15" s="147">
        <v>100</v>
      </c>
      <c r="H15" s="147">
        <v>100</v>
      </c>
      <c r="I15" s="147">
        <v>100</v>
      </c>
      <c r="J15" s="147">
        <v>25</v>
      </c>
      <c r="K15" s="147">
        <v>50</v>
      </c>
      <c r="L15" s="147">
        <v>75</v>
      </c>
      <c r="M15" s="147">
        <v>100</v>
      </c>
      <c r="N15" s="147">
        <v>100</v>
      </c>
      <c r="O15" s="147">
        <v>100</v>
      </c>
      <c r="P15" s="220"/>
    </row>
    <row r="16" spans="1:16" ht="70.2" customHeight="1" x14ac:dyDescent="0.25">
      <c r="A16" s="222" t="s">
        <v>208</v>
      </c>
      <c r="B16" s="226" t="s">
        <v>245</v>
      </c>
      <c r="C16" s="224" t="s">
        <v>391</v>
      </c>
      <c r="D16" s="88" t="s">
        <v>9</v>
      </c>
      <c r="E16" s="94">
        <f>F16+G16+H16+I16+N16+O16</f>
        <v>19217.68</v>
      </c>
      <c r="F16" s="94">
        <f>F17+F18</f>
        <v>0</v>
      </c>
      <c r="G16" s="94">
        <f>G17+G18</f>
        <v>14376.12</v>
      </c>
      <c r="H16" s="94">
        <f>H17+H18</f>
        <v>0</v>
      </c>
      <c r="I16" s="216">
        <f>I17+I18</f>
        <v>4841.5599999999995</v>
      </c>
      <c r="J16" s="216"/>
      <c r="K16" s="216"/>
      <c r="L16" s="216"/>
      <c r="M16" s="216"/>
      <c r="N16" s="94">
        <f>N17+N18</f>
        <v>0</v>
      </c>
      <c r="O16" s="94">
        <f>O17+O18</f>
        <v>0</v>
      </c>
      <c r="P16" s="149"/>
    </row>
    <row r="17" spans="1:16" ht="66" x14ac:dyDescent="0.25">
      <c r="A17" s="222"/>
      <c r="B17" s="226"/>
      <c r="C17" s="224"/>
      <c r="D17" s="88" t="s">
        <v>30</v>
      </c>
      <c r="E17" s="94">
        <f t="shared" ref="E17:E20" si="9">F17+G17+H17+I17+N17+O17</f>
        <v>18837.18</v>
      </c>
      <c r="F17" s="94">
        <v>0</v>
      </c>
      <c r="G17" s="94">
        <f>G20+G26</f>
        <v>14376.12</v>
      </c>
      <c r="H17" s="94">
        <f>H20+H26</f>
        <v>0</v>
      </c>
      <c r="I17" s="216">
        <f>I20+I26+I31+I37</f>
        <v>4461.0599999999995</v>
      </c>
      <c r="J17" s="216"/>
      <c r="K17" s="216"/>
      <c r="L17" s="216"/>
      <c r="M17" s="216"/>
      <c r="N17" s="94">
        <f>N20+N26+N31+N37</f>
        <v>0</v>
      </c>
      <c r="O17" s="94">
        <f>O20+O26+O31+O37</f>
        <v>0</v>
      </c>
      <c r="P17" s="149"/>
    </row>
    <row r="18" spans="1:16" ht="52.8" x14ac:dyDescent="0.25">
      <c r="A18" s="222"/>
      <c r="B18" s="226"/>
      <c r="C18" s="224"/>
      <c r="D18" s="95" t="s">
        <v>29</v>
      </c>
      <c r="E18" s="94">
        <f t="shared" si="9"/>
        <v>380.5</v>
      </c>
      <c r="F18" s="94">
        <f>F32</f>
        <v>0</v>
      </c>
      <c r="G18" s="94">
        <f>G32</f>
        <v>0</v>
      </c>
      <c r="H18" s="94">
        <f>H32</f>
        <v>0</v>
      </c>
      <c r="I18" s="216">
        <f>I32</f>
        <v>380.5</v>
      </c>
      <c r="J18" s="216"/>
      <c r="K18" s="216"/>
      <c r="L18" s="216"/>
      <c r="M18" s="216"/>
      <c r="N18" s="94">
        <f>N32</f>
        <v>0</v>
      </c>
      <c r="O18" s="94">
        <f>O32</f>
        <v>0</v>
      </c>
      <c r="P18" s="149"/>
    </row>
    <row r="19" spans="1:16" ht="97.95" customHeight="1" x14ac:dyDescent="0.25">
      <c r="A19" s="222" t="s">
        <v>126</v>
      </c>
      <c r="B19" s="226" t="s">
        <v>220</v>
      </c>
      <c r="C19" s="224" t="s">
        <v>391</v>
      </c>
      <c r="D19" s="88" t="s">
        <v>9</v>
      </c>
      <c r="E19" s="94">
        <f t="shared" si="9"/>
        <v>9976.1200000000008</v>
      </c>
      <c r="F19" s="94">
        <f>F20</f>
        <v>0</v>
      </c>
      <c r="G19" s="94">
        <f>G20</f>
        <v>8900.1200000000008</v>
      </c>
      <c r="H19" s="94">
        <f t="shared" ref="H19:O25" si="10">H20</f>
        <v>0</v>
      </c>
      <c r="I19" s="216">
        <f t="shared" si="10"/>
        <v>1076</v>
      </c>
      <c r="J19" s="216"/>
      <c r="K19" s="216"/>
      <c r="L19" s="216"/>
      <c r="M19" s="216"/>
      <c r="N19" s="94">
        <f t="shared" si="10"/>
        <v>0</v>
      </c>
      <c r="O19" s="94">
        <f t="shared" si="10"/>
        <v>0</v>
      </c>
      <c r="P19" s="227" t="s">
        <v>498</v>
      </c>
    </row>
    <row r="20" spans="1:16" ht="117" customHeight="1" x14ac:dyDescent="0.25">
      <c r="A20" s="222"/>
      <c r="B20" s="226"/>
      <c r="C20" s="224"/>
      <c r="D20" s="88" t="s">
        <v>30</v>
      </c>
      <c r="E20" s="94">
        <f t="shared" si="9"/>
        <v>9976.1200000000008</v>
      </c>
      <c r="F20" s="94">
        <v>0</v>
      </c>
      <c r="G20" s="94">
        <v>8900.1200000000008</v>
      </c>
      <c r="H20" s="94">
        <v>0</v>
      </c>
      <c r="I20" s="216">
        <v>1076</v>
      </c>
      <c r="J20" s="216"/>
      <c r="K20" s="216"/>
      <c r="L20" s="216"/>
      <c r="M20" s="216"/>
      <c r="N20" s="94">
        <v>0</v>
      </c>
      <c r="O20" s="94">
        <v>0</v>
      </c>
      <c r="P20" s="227"/>
    </row>
    <row r="21" spans="1:16" ht="51" customHeight="1" x14ac:dyDescent="0.25">
      <c r="A21" s="248"/>
      <c r="B21" s="225" t="s">
        <v>429</v>
      </c>
      <c r="C21" s="217" t="s">
        <v>12</v>
      </c>
      <c r="D21" s="217" t="s">
        <v>12</v>
      </c>
      <c r="E21" s="217" t="s">
        <v>13</v>
      </c>
      <c r="F21" s="217" t="s">
        <v>4</v>
      </c>
      <c r="G21" s="217" t="s">
        <v>5</v>
      </c>
      <c r="H21" s="217" t="s">
        <v>6</v>
      </c>
      <c r="I21" s="217" t="s">
        <v>358</v>
      </c>
      <c r="J21" s="217" t="s">
        <v>14</v>
      </c>
      <c r="K21" s="217"/>
      <c r="L21" s="217"/>
      <c r="M21" s="217"/>
      <c r="N21" s="217" t="s">
        <v>8</v>
      </c>
      <c r="O21" s="217" t="s">
        <v>355</v>
      </c>
      <c r="P21" s="220"/>
    </row>
    <row r="22" spans="1:16" ht="36.6" customHeight="1" x14ac:dyDescent="0.25">
      <c r="A22" s="248"/>
      <c r="B22" s="225"/>
      <c r="C22" s="217"/>
      <c r="D22" s="217"/>
      <c r="E22" s="217"/>
      <c r="F22" s="217"/>
      <c r="G22" s="217"/>
      <c r="H22" s="217"/>
      <c r="I22" s="217"/>
      <c r="J22" s="147" t="s">
        <v>16</v>
      </c>
      <c r="K22" s="147" t="s">
        <v>17</v>
      </c>
      <c r="L22" s="147" t="s">
        <v>18</v>
      </c>
      <c r="M22" s="147" t="s">
        <v>19</v>
      </c>
      <c r="N22" s="217"/>
      <c r="O22" s="217"/>
      <c r="P22" s="220"/>
    </row>
    <row r="23" spans="1:16" ht="34.200000000000003" customHeight="1" x14ac:dyDescent="0.25">
      <c r="A23" s="248"/>
      <c r="B23" s="225"/>
      <c r="C23" s="217"/>
      <c r="D23" s="217"/>
      <c r="E23" s="147">
        <v>768</v>
      </c>
      <c r="F23" s="147" t="s">
        <v>116</v>
      </c>
      <c r="G23" s="147">
        <v>768</v>
      </c>
      <c r="H23" s="147" t="s">
        <v>114</v>
      </c>
      <c r="I23" s="147" t="s">
        <v>114</v>
      </c>
      <c r="J23" s="147" t="s">
        <v>114</v>
      </c>
      <c r="K23" s="147" t="s">
        <v>114</v>
      </c>
      <c r="L23" s="147" t="s">
        <v>114</v>
      </c>
      <c r="M23" s="147" t="s">
        <v>114</v>
      </c>
      <c r="N23" s="147" t="s">
        <v>114</v>
      </c>
      <c r="O23" s="147" t="s">
        <v>114</v>
      </c>
      <c r="P23" s="220"/>
    </row>
    <row r="24" spans="1:16" ht="77.400000000000006" customHeight="1" x14ac:dyDescent="0.25">
      <c r="A24" s="157"/>
      <c r="B24" s="148" t="s">
        <v>497</v>
      </c>
      <c r="C24" s="147" t="s">
        <v>12</v>
      </c>
      <c r="D24" s="147" t="s">
        <v>12</v>
      </c>
      <c r="E24" s="147">
        <f>F24+G24+H24+I24+N24+O24</f>
        <v>1</v>
      </c>
      <c r="F24" s="147">
        <v>0</v>
      </c>
      <c r="G24" s="147">
        <v>0</v>
      </c>
      <c r="H24" s="147">
        <v>0</v>
      </c>
      <c r="I24" s="147">
        <v>1</v>
      </c>
      <c r="J24" s="147">
        <v>0</v>
      </c>
      <c r="K24" s="147">
        <v>0</v>
      </c>
      <c r="L24" s="147">
        <v>1</v>
      </c>
      <c r="M24" s="147">
        <v>1</v>
      </c>
      <c r="N24" s="147">
        <v>0</v>
      </c>
      <c r="O24" s="147">
        <v>0</v>
      </c>
      <c r="P24" s="149"/>
    </row>
    <row r="25" spans="1:16" ht="60.6" customHeight="1" x14ac:dyDescent="0.25">
      <c r="A25" s="222" t="s">
        <v>169</v>
      </c>
      <c r="B25" s="226" t="s">
        <v>221</v>
      </c>
      <c r="C25" s="224" t="s">
        <v>296</v>
      </c>
      <c r="D25" s="88" t="s">
        <v>9</v>
      </c>
      <c r="E25" s="94">
        <f>F25+G25+H25+I25+N25+O25</f>
        <v>5476</v>
      </c>
      <c r="F25" s="94">
        <f>F26</f>
        <v>0</v>
      </c>
      <c r="G25" s="94">
        <f>G26</f>
        <v>5476</v>
      </c>
      <c r="H25" s="94">
        <f t="shared" si="10"/>
        <v>0</v>
      </c>
      <c r="I25" s="216">
        <f t="shared" si="10"/>
        <v>0</v>
      </c>
      <c r="J25" s="216"/>
      <c r="K25" s="216"/>
      <c r="L25" s="216"/>
      <c r="M25" s="216"/>
      <c r="N25" s="94">
        <f t="shared" si="10"/>
        <v>0</v>
      </c>
      <c r="O25" s="94">
        <v>0</v>
      </c>
      <c r="P25" s="227" t="s">
        <v>408</v>
      </c>
    </row>
    <row r="26" spans="1:16" ht="147" customHeight="1" x14ac:dyDescent="0.25">
      <c r="A26" s="222"/>
      <c r="B26" s="226"/>
      <c r="C26" s="224"/>
      <c r="D26" s="88" t="s">
        <v>30</v>
      </c>
      <c r="E26" s="94">
        <f>F26+G26+H26+I26+N26+O26</f>
        <v>5476</v>
      </c>
      <c r="F26" s="94">
        <v>0</v>
      </c>
      <c r="G26" s="94">
        <v>5476</v>
      </c>
      <c r="H26" s="94">
        <v>0</v>
      </c>
      <c r="I26" s="216">
        <v>0</v>
      </c>
      <c r="J26" s="216"/>
      <c r="K26" s="216"/>
      <c r="L26" s="216"/>
      <c r="M26" s="216"/>
      <c r="N26" s="94">
        <v>0</v>
      </c>
      <c r="O26" s="94">
        <v>0</v>
      </c>
      <c r="P26" s="227"/>
    </row>
    <row r="27" spans="1:16" ht="30.6" customHeight="1" x14ac:dyDescent="0.25">
      <c r="A27" s="248"/>
      <c r="B27" s="225" t="s">
        <v>206</v>
      </c>
      <c r="C27" s="217" t="s">
        <v>12</v>
      </c>
      <c r="D27" s="217" t="s">
        <v>12</v>
      </c>
      <c r="E27" s="217" t="s">
        <v>13</v>
      </c>
      <c r="F27" s="217" t="s">
        <v>4</v>
      </c>
      <c r="G27" s="217" t="s">
        <v>5</v>
      </c>
      <c r="H27" s="217" t="s">
        <v>6</v>
      </c>
      <c r="I27" s="217" t="s">
        <v>358</v>
      </c>
      <c r="J27" s="217" t="s">
        <v>14</v>
      </c>
      <c r="K27" s="217"/>
      <c r="L27" s="217"/>
      <c r="M27" s="217"/>
      <c r="N27" s="217" t="s">
        <v>8</v>
      </c>
      <c r="O27" s="217" t="s">
        <v>355</v>
      </c>
      <c r="P27" s="220"/>
    </row>
    <row r="28" spans="1:16" ht="40.200000000000003" customHeight="1" x14ac:dyDescent="0.25">
      <c r="A28" s="248"/>
      <c r="B28" s="225"/>
      <c r="C28" s="217"/>
      <c r="D28" s="217"/>
      <c r="E28" s="217"/>
      <c r="F28" s="217"/>
      <c r="G28" s="217"/>
      <c r="H28" s="217"/>
      <c r="I28" s="217"/>
      <c r="J28" s="147" t="s">
        <v>16</v>
      </c>
      <c r="K28" s="147" t="s">
        <v>17</v>
      </c>
      <c r="L28" s="147" t="s">
        <v>18</v>
      </c>
      <c r="M28" s="147" t="s">
        <v>19</v>
      </c>
      <c r="N28" s="217"/>
      <c r="O28" s="217"/>
      <c r="P28" s="220"/>
    </row>
    <row r="29" spans="1:16" ht="22.95" customHeight="1" x14ac:dyDescent="0.25">
      <c r="A29" s="248"/>
      <c r="B29" s="225"/>
      <c r="C29" s="217"/>
      <c r="D29" s="217"/>
      <c r="E29" s="147">
        <v>2</v>
      </c>
      <c r="F29" s="147">
        <v>0</v>
      </c>
      <c r="G29" s="147">
        <v>2</v>
      </c>
      <c r="H29" s="147" t="s">
        <v>114</v>
      </c>
      <c r="I29" s="147" t="s">
        <v>114</v>
      </c>
      <c r="J29" s="147" t="s">
        <v>114</v>
      </c>
      <c r="K29" s="147" t="s">
        <v>114</v>
      </c>
      <c r="L29" s="147" t="s">
        <v>114</v>
      </c>
      <c r="M29" s="147" t="s">
        <v>114</v>
      </c>
      <c r="N29" s="147" t="s">
        <v>114</v>
      </c>
      <c r="O29" s="147" t="s">
        <v>114</v>
      </c>
      <c r="P29" s="220"/>
    </row>
    <row r="30" spans="1:16" ht="60.6" customHeight="1" x14ac:dyDescent="0.25">
      <c r="A30" s="222" t="s">
        <v>26</v>
      </c>
      <c r="B30" s="250" t="s">
        <v>282</v>
      </c>
      <c r="C30" s="224" t="s">
        <v>391</v>
      </c>
      <c r="D30" s="88" t="s">
        <v>9</v>
      </c>
      <c r="E30" s="94">
        <f>F30+G30+H30+I30+N30+O30</f>
        <v>761</v>
      </c>
      <c r="F30" s="94">
        <f>F31+F32</f>
        <v>0</v>
      </c>
      <c r="G30" s="94">
        <f>G31+G32</f>
        <v>0</v>
      </c>
      <c r="H30" s="94">
        <f>H31+H32</f>
        <v>0</v>
      </c>
      <c r="I30" s="216">
        <f>I31+I32</f>
        <v>761</v>
      </c>
      <c r="J30" s="216"/>
      <c r="K30" s="216"/>
      <c r="L30" s="216"/>
      <c r="M30" s="216"/>
      <c r="N30" s="94">
        <f>N31+N32</f>
        <v>0</v>
      </c>
      <c r="O30" s="94">
        <f>O31+O32</f>
        <v>0</v>
      </c>
      <c r="P30" s="224" t="s">
        <v>438</v>
      </c>
    </row>
    <row r="31" spans="1:16" ht="73.95" customHeight="1" x14ac:dyDescent="0.25">
      <c r="A31" s="222"/>
      <c r="B31" s="250"/>
      <c r="C31" s="224"/>
      <c r="D31" s="88" t="s">
        <v>30</v>
      </c>
      <c r="E31" s="94">
        <f t="shared" ref="E31:E32" si="11">F31+G31+H31+I31+N31+O31</f>
        <v>380.5</v>
      </c>
      <c r="F31" s="94">
        <f t="shared" ref="F31:H31" si="12">F34</f>
        <v>0</v>
      </c>
      <c r="G31" s="94">
        <f t="shared" si="12"/>
        <v>0</v>
      </c>
      <c r="H31" s="94">
        <f t="shared" si="12"/>
        <v>0</v>
      </c>
      <c r="I31" s="216">
        <v>380.5</v>
      </c>
      <c r="J31" s="216"/>
      <c r="K31" s="216"/>
      <c r="L31" s="216"/>
      <c r="M31" s="216"/>
      <c r="N31" s="94">
        <f>N34</f>
        <v>0</v>
      </c>
      <c r="O31" s="94">
        <f>O34</f>
        <v>0</v>
      </c>
      <c r="P31" s="224"/>
    </row>
    <row r="32" spans="1:16" ht="58.95" customHeight="1" x14ac:dyDescent="0.25">
      <c r="A32" s="222"/>
      <c r="B32" s="250"/>
      <c r="C32" s="224"/>
      <c r="D32" s="95" t="s">
        <v>29</v>
      </c>
      <c r="E32" s="94">
        <f t="shared" si="11"/>
        <v>380.5</v>
      </c>
      <c r="F32" s="94">
        <f t="shared" ref="F32:H32" si="13">F35</f>
        <v>0</v>
      </c>
      <c r="G32" s="94">
        <f t="shared" si="13"/>
        <v>0</v>
      </c>
      <c r="H32" s="94">
        <f t="shared" si="13"/>
        <v>0</v>
      </c>
      <c r="I32" s="216">
        <v>380.5</v>
      </c>
      <c r="J32" s="216"/>
      <c r="K32" s="216"/>
      <c r="L32" s="216"/>
      <c r="M32" s="216"/>
      <c r="N32" s="94">
        <f>N35</f>
        <v>0</v>
      </c>
      <c r="O32" s="94">
        <f>O35</f>
        <v>0</v>
      </c>
      <c r="P32" s="224"/>
    </row>
    <row r="33" spans="1:16" ht="46.95" customHeight="1" x14ac:dyDescent="0.25">
      <c r="A33" s="248"/>
      <c r="B33" s="225" t="s">
        <v>283</v>
      </c>
      <c r="C33" s="217" t="s">
        <v>12</v>
      </c>
      <c r="D33" s="217" t="s">
        <v>12</v>
      </c>
      <c r="E33" s="217" t="s">
        <v>13</v>
      </c>
      <c r="F33" s="217" t="s">
        <v>4</v>
      </c>
      <c r="G33" s="217" t="s">
        <v>5</v>
      </c>
      <c r="H33" s="217" t="s">
        <v>6</v>
      </c>
      <c r="I33" s="217" t="s">
        <v>358</v>
      </c>
      <c r="J33" s="217" t="s">
        <v>14</v>
      </c>
      <c r="K33" s="217"/>
      <c r="L33" s="217"/>
      <c r="M33" s="217"/>
      <c r="N33" s="217" t="s">
        <v>8</v>
      </c>
      <c r="O33" s="217" t="s">
        <v>355</v>
      </c>
      <c r="P33" s="220"/>
    </row>
    <row r="34" spans="1:16" ht="40.200000000000003" customHeight="1" x14ac:dyDescent="0.25">
      <c r="A34" s="248"/>
      <c r="B34" s="225"/>
      <c r="C34" s="217"/>
      <c r="D34" s="217"/>
      <c r="E34" s="217"/>
      <c r="F34" s="217"/>
      <c r="G34" s="217"/>
      <c r="H34" s="217"/>
      <c r="I34" s="217"/>
      <c r="J34" s="147" t="s">
        <v>16</v>
      </c>
      <c r="K34" s="147" t="s">
        <v>17</v>
      </c>
      <c r="L34" s="147" t="s">
        <v>18</v>
      </c>
      <c r="M34" s="147" t="s">
        <v>19</v>
      </c>
      <c r="N34" s="217"/>
      <c r="O34" s="217"/>
      <c r="P34" s="220"/>
    </row>
    <row r="35" spans="1:16" ht="44.4" customHeight="1" x14ac:dyDescent="0.25">
      <c r="A35" s="248"/>
      <c r="B35" s="225"/>
      <c r="C35" s="217"/>
      <c r="D35" s="217"/>
      <c r="E35" s="147">
        <f>I35</f>
        <v>1</v>
      </c>
      <c r="F35" s="147">
        <v>0</v>
      </c>
      <c r="G35" s="147">
        <v>0</v>
      </c>
      <c r="H35" s="147">
        <v>0</v>
      </c>
      <c r="I35" s="147">
        <v>1</v>
      </c>
      <c r="J35" s="147">
        <v>0</v>
      </c>
      <c r="K35" s="147">
        <v>0</v>
      </c>
      <c r="L35" s="147">
        <v>1</v>
      </c>
      <c r="M35" s="147">
        <v>1</v>
      </c>
      <c r="N35" s="147">
        <v>0</v>
      </c>
      <c r="O35" s="147">
        <v>0</v>
      </c>
      <c r="P35" s="220"/>
    </row>
    <row r="36" spans="1:16" ht="44.4" customHeight="1" x14ac:dyDescent="0.25">
      <c r="A36" s="222" t="s">
        <v>231</v>
      </c>
      <c r="B36" s="250" t="s">
        <v>360</v>
      </c>
      <c r="C36" s="224" t="s">
        <v>391</v>
      </c>
      <c r="D36" s="88" t="s">
        <v>9</v>
      </c>
      <c r="E36" s="94">
        <f>F36+G36+H36+I36+N36+O36</f>
        <v>3004.56</v>
      </c>
      <c r="F36" s="94">
        <f>F37</f>
        <v>0</v>
      </c>
      <c r="G36" s="94">
        <f t="shared" ref="G36:H36" si="14">G37</f>
        <v>0</v>
      </c>
      <c r="H36" s="94">
        <f t="shared" si="14"/>
        <v>0</v>
      </c>
      <c r="I36" s="216">
        <f>I37</f>
        <v>3004.56</v>
      </c>
      <c r="J36" s="216"/>
      <c r="K36" s="216"/>
      <c r="L36" s="216"/>
      <c r="M36" s="216"/>
      <c r="N36" s="94">
        <f>N37</f>
        <v>0</v>
      </c>
      <c r="O36" s="94">
        <f>O37</f>
        <v>0</v>
      </c>
      <c r="P36" s="224" t="s">
        <v>408</v>
      </c>
    </row>
    <row r="37" spans="1:16" ht="206.4" customHeight="1" x14ac:dyDescent="0.25">
      <c r="A37" s="222"/>
      <c r="B37" s="250"/>
      <c r="C37" s="224"/>
      <c r="D37" s="88" t="s">
        <v>30</v>
      </c>
      <c r="E37" s="94">
        <f>F37+G37+H37+I37+N37+O37</f>
        <v>3004.56</v>
      </c>
      <c r="F37" s="94">
        <f t="shared" ref="F37:H37" si="15">F39</f>
        <v>0</v>
      </c>
      <c r="G37" s="94">
        <f t="shared" si="15"/>
        <v>0</v>
      </c>
      <c r="H37" s="94">
        <f t="shared" si="15"/>
        <v>0</v>
      </c>
      <c r="I37" s="216">
        <v>3004.56</v>
      </c>
      <c r="J37" s="216"/>
      <c r="K37" s="216"/>
      <c r="L37" s="216"/>
      <c r="M37" s="216"/>
      <c r="N37" s="94">
        <f>N39</f>
        <v>0</v>
      </c>
      <c r="O37" s="94">
        <v>0</v>
      </c>
      <c r="P37" s="224"/>
    </row>
    <row r="38" spans="1:16" ht="44.4" customHeight="1" x14ac:dyDescent="0.25">
      <c r="A38" s="248"/>
      <c r="B38" s="225" t="s">
        <v>371</v>
      </c>
      <c r="C38" s="217" t="s">
        <v>12</v>
      </c>
      <c r="D38" s="217" t="s">
        <v>12</v>
      </c>
      <c r="E38" s="217" t="s">
        <v>13</v>
      </c>
      <c r="F38" s="217" t="s">
        <v>4</v>
      </c>
      <c r="G38" s="217" t="s">
        <v>5</v>
      </c>
      <c r="H38" s="217" t="s">
        <v>6</v>
      </c>
      <c r="I38" s="217" t="s">
        <v>358</v>
      </c>
      <c r="J38" s="217" t="s">
        <v>14</v>
      </c>
      <c r="K38" s="217"/>
      <c r="L38" s="217"/>
      <c r="M38" s="217"/>
      <c r="N38" s="217" t="s">
        <v>8</v>
      </c>
      <c r="O38" s="217" t="s">
        <v>355</v>
      </c>
      <c r="P38" s="220"/>
    </row>
    <row r="39" spans="1:16" ht="44.4" customHeight="1" x14ac:dyDescent="0.25">
      <c r="A39" s="248"/>
      <c r="B39" s="225"/>
      <c r="C39" s="217"/>
      <c r="D39" s="217"/>
      <c r="E39" s="217"/>
      <c r="F39" s="217"/>
      <c r="G39" s="217"/>
      <c r="H39" s="217"/>
      <c r="I39" s="217"/>
      <c r="J39" s="147" t="s">
        <v>16</v>
      </c>
      <c r="K39" s="147" t="s">
        <v>17</v>
      </c>
      <c r="L39" s="147" t="s">
        <v>18</v>
      </c>
      <c r="M39" s="147" t="s">
        <v>19</v>
      </c>
      <c r="N39" s="217"/>
      <c r="O39" s="217"/>
      <c r="P39" s="220"/>
    </row>
    <row r="40" spans="1:16" ht="44.4" customHeight="1" x14ac:dyDescent="0.25">
      <c r="A40" s="248"/>
      <c r="B40" s="225"/>
      <c r="C40" s="217"/>
      <c r="D40" s="217"/>
      <c r="E40" s="147">
        <f>F40+G40+H40+I40+N40+O40</f>
        <v>3</v>
      </c>
      <c r="F40" s="147">
        <v>0</v>
      </c>
      <c r="G40" s="147">
        <v>0</v>
      </c>
      <c r="H40" s="147">
        <v>0</v>
      </c>
      <c r="I40" s="147">
        <v>3</v>
      </c>
      <c r="J40" s="147">
        <v>0</v>
      </c>
      <c r="K40" s="147">
        <v>0</v>
      </c>
      <c r="L40" s="147">
        <v>1</v>
      </c>
      <c r="M40" s="147">
        <v>3</v>
      </c>
      <c r="N40" s="147">
        <v>0</v>
      </c>
      <c r="O40" s="147">
        <v>0</v>
      </c>
      <c r="P40" s="220"/>
    </row>
    <row r="41" spans="1:16" ht="13.95" customHeight="1" x14ac:dyDescent="0.25">
      <c r="A41" s="222" t="s">
        <v>32</v>
      </c>
      <c r="B41" s="250" t="s">
        <v>284</v>
      </c>
      <c r="C41" s="224" t="s">
        <v>391</v>
      </c>
      <c r="D41" s="88" t="s">
        <v>9</v>
      </c>
      <c r="E41" s="94">
        <f>F41+G41+H41+I41+N41+O41</f>
        <v>55507.6</v>
      </c>
      <c r="F41" s="94">
        <f>F42+F43</f>
        <v>0</v>
      </c>
      <c r="G41" s="94">
        <f>G42+G43</f>
        <v>12922</v>
      </c>
      <c r="H41" s="94">
        <f>H42+H43</f>
        <v>34047.979999999996</v>
      </c>
      <c r="I41" s="216">
        <f>I42+I43</f>
        <v>8537.6200000000008</v>
      </c>
      <c r="J41" s="216"/>
      <c r="K41" s="216"/>
      <c r="L41" s="216"/>
      <c r="M41" s="216"/>
      <c r="N41" s="94">
        <f>N42+N43</f>
        <v>0</v>
      </c>
      <c r="O41" s="94">
        <f>O42+O43</f>
        <v>0</v>
      </c>
      <c r="P41" s="220"/>
    </row>
    <row r="42" spans="1:16" ht="66" x14ac:dyDescent="0.25">
      <c r="A42" s="222"/>
      <c r="B42" s="250"/>
      <c r="C42" s="224"/>
      <c r="D42" s="88" t="s">
        <v>30</v>
      </c>
      <c r="E42" s="94">
        <f t="shared" ref="E42:E46" si="16">F42+G42+H42+I42+N42+O42</f>
        <v>0</v>
      </c>
      <c r="F42" s="94">
        <f t="shared" ref="F42:H43" si="17">F45</f>
        <v>0</v>
      </c>
      <c r="G42" s="94">
        <f t="shared" si="17"/>
        <v>0</v>
      </c>
      <c r="H42" s="94">
        <f t="shared" si="17"/>
        <v>0</v>
      </c>
      <c r="I42" s="216">
        <f>I45</f>
        <v>0</v>
      </c>
      <c r="J42" s="216"/>
      <c r="K42" s="216"/>
      <c r="L42" s="216"/>
      <c r="M42" s="216"/>
      <c r="N42" s="94">
        <f>N45</f>
        <v>0</v>
      </c>
      <c r="O42" s="94">
        <f>O45</f>
        <v>0</v>
      </c>
      <c r="P42" s="220"/>
    </row>
    <row r="43" spans="1:16" ht="58.95" customHeight="1" x14ac:dyDescent="0.25">
      <c r="A43" s="222"/>
      <c r="B43" s="250"/>
      <c r="C43" s="224"/>
      <c r="D43" s="95" t="s">
        <v>29</v>
      </c>
      <c r="E43" s="94">
        <f t="shared" si="16"/>
        <v>55507.6</v>
      </c>
      <c r="F43" s="94">
        <f t="shared" si="17"/>
        <v>0</v>
      </c>
      <c r="G43" s="94">
        <f>G46+G52</f>
        <v>12922</v>
      </c>
      <c r="H43" s="94">
        <f>H46+H52+H57</f>
        <v>34047.979999999996</v>
      </c>
      <c r="I43" s="216">
        <f>I46+I52+I57</f>
        <v>8537.6200000000008</v>
      </c>
      <c r="J43" s="216"/>
      <c r="K43" s="216"/>
      <c r="L43" s="216"/>
      <c r="M43" s="216"/>
      <c r="N43" s="94">
        <f>N46</f>
        <v>0</v>
      </c>
      <c r="O43" s="94">
        <f>O46</f>
        <v>0</v>
      </c>
      <c r="P43" s="220"/>
    </row>
    <row r="44" spans="1:16" ht="47.4" customHeight="1" x14ac:dyDescent="0.25">
      <c r="A44" s="222" t="s">
        <v>111</v>
      </c>
      <c r="B44" s="226" t="s">
        <v>285</v>
      </c>
      <c r="C44" s="224" t="s">
        <v>391</v>
      </c>
      <c r="D44" s="88" t="s">
        <v>9</v>
      </c>
      <c r="E44" s="94">
        <f t="shared" si="16"/>
        <v>19242.919999999998</v>
      </c>
      <c r="F44" s="94">
        <f>F45+F46</f>
        <v>0</v>
      </c>
      <c r="G44" s="94">
        <f>G45+G46</f>
        <v>0</v>
      </c>
      <c r="H44" s="94">
        <f>H45+H46</f>
        <v>11014.92</v>
      </c>
      <c r="I44" s="216">
        <f>I45+I46</f>
        <v>8228</v>
      </c>
      <c r="J44" s="216"/>
      <c r="K44" s="216"/>
      <c r="L44" s="216"/>
      <c r="M44" s="216"/>
      <c r="N44" s="94">
        <f>N45</f>
        <v>0</v>
      </c>
      <c r="O44" s="94">
        <f>O45</f>
        <v>0</v>
      </c>
      <c r="P44" s="224" t="s">
        <v>407</v>
      </c>
    </row>
    <row r="45" spans="1:16" ht="90.6" customHeight="1" x14ac:dyDescent="0.25">
      <c r="A45" s="222"/>
      <c r="B45" s="226"/>
      <c r="C45" s="224"/>
      <c r="D45" s="88" t="s">
        <v>30</v>
      </c>
      <c r="E45" s="94">
        <f t="shared" si="16"/>
        <v>0</v>
      </c>
      <c r="F45" s="94">
        <v>0</v>
      </c>
      <c r="G45" s="94">
        <v>0</v>
      </c>
      <c r="H45" s="94">
        <v>0</v>
      </c>
      <c r="I45" s="216">
        <v>0</v>
      </c>
      <c r="J45" s="216"/>
      <c r="K45" s="216"/>
      <c r="L45" s="216"/>
      <c r="M45" s="216"/>
      <c r="N45" s="94">
        <v>0</v>
      </c>
      <c r="O45" s="94">
        <v>0</v>
      </c>
      <c r="P45" s="224"/>
    </row>
    <row r="46" spans="1:16" ht="93.6" customHeight="1" x14ac:dyDescent="0.25">
      <c r="A46" s="222"/>
      <c r="B46" s="226"/>
      <c r="C46" s="224"/>
      <c r="D46" s="95" t="s">
        <v>29</v>
      </c>
      <c r="E46" s="94">
        <f t="shared" si="16"/>
        <v>19242.919999999998</v>
      </c>
      <c r="F46" s="94">
        <v>0</v>
      </c>
      <c r="G46" s="94">
        <v>0</v>
      </c>
      <c r="H46" s="94">
        <v>11014.92</v>
      </c>
      <c r="I46" s="216">
        <f>9843.12-1615.12</f>
        <v>8228</v>
      </c>
      <c r="J46" s="216"/>
      <c r="K46" s="216"/>
      <c r="L46" s="216"/>
      <c r="M46" s="216"/>
      <c r="N46" s="94">
        <v>0</v>
      </c>
      <c r="O46" s="94">
        <v>0</v>
      </c>
      <c r="P46" s="224"/>
    </row>
    <row r="47" spans="1:16" ht="22.95" customHeight="1" x14ac:dyDescent="0.25">
      <c r="A47" s="248"/>
      <c r="B47" s="225" t="s">
        <v>286</v>
      </c>
      <c r="C47" s="217" t="s">
        <v>12</v>
      </c>
      <c r="D47" s="217" t="s">
        <v>12</v>
      </c>
      <c r="E47" s="217" t="s">
        <v>13</v>
      </c>
      <c r="F47" s="217" t="s">
        <v>4</v>
      </c>
      <c r="G47" s="217" t="s">
        <v>5</v>
      </c>
      <c r="H47" s="217" t="s">
        <v>6</v>
      </c>
      <c r="I47" s="217" t="s">
        <v>358</v>
      </c>
      <c r="J47" s="217" t="s">
        <v>14</v>
      </c>
      <c r="K47" s="217"/>
      <c r="L47" s="217"/>
      <c r="M47" s="217"/>
      <c r="N47" s="217" t="s">
        <v>8</v>
      </c>
      <c r="O47" s="217" t="s">
        <v>355</v>
      </c>
      <c r="P47" s="220"/>
    </row>
    <row r="48" spans="1:16" ht="96" customHeight="1" x14ac:dyDescent="0.25">
      <c r="A48" s="248"/>
      <c r="B48" s="225"/>
      <c r="C48" s="217"/>
      <c r="D48" s="217"/>
      <c r="E48" s="217"/>
      <c r="F48" s="217"/>
      <c r="G48" s="217"/>
      <c r="H48" s="217"/>
      <c r="I48" s="217"/>
      <c r="J48" s="147" t="s">
        <v>16</v>
      </c>
      <c r="K48" s="147" t="s">
        <v>17</v>
      </c>
      <c r="L48" s="147" t="s">
        <v>18</v>
      </c>
      <c r="M48" s="147" t="s">
        <v>19</v>
      </c>
      <c r="N48" s="217"/>
      <c r="O48" s="217"/>
      <c r="P48" s="220"/>
    </row>
    <row r="49" spans="1:16" ht="118.2" customHeight="1" x14ac:dyDescent="0.25">
      <c r="A49" s="248"/>
      <c r="B49" s="225"/>
      <c r="C49" s="217"/>
      <c r="D49" s="217"/>
      <c r="E49" s="147">
        <v>100</v>
      </c>
      <c r="F49" s="147">
        <v>0</v>
      </c>
      <c r="G49" s="147">
        <v>0</v>
      </c>
      <c r="H49" s="147">
        <v>100</v>
      </c>
      <c r="I49" s="147">
        <v>100</v>
      </c>
      <c r="J49" s="147">
        <v>100</v>
      </c>
      <c r="K49" s="147">
        <v>100</v>
      </c>
      <c r="L49" s="147">
        <v>100</v>
      </c>
      <c r="M49" s="147">
        <v>100</v>
      </c>
      <c r="N49" s="147">
        <v>0</v>
      </c>
      <c r="O49" s="147">
        <v>0</v>
      </c>
      <c r="P49" s="220"/>
    </row>
    <row r="50" spans="1:16" ht="64.2" customHeight="1" x14ac:dyDescent="0.25">
      <c r="A50" s="222" t="s">
        <v>113</v>
      </c>
      <c r="B50" s="226" t="s">
        <v>293</v>
      </c>
      <c r="C50" s="224" t="s">
        <v>296</v>
      </c>
      <c r="D50" s="88" t="s">
        <v>9</v>
      </c>
      <c r="E50" s="94">
        <f>F50+G50+H50+I50+N50+O50</f>
        <v>35496</v>
      </c>
      <c r="F50" s="94">
        <f>F51+F52</f>
        <v>0</v>
      </c>
      <c r="G50" s="94">
        <f>G51+G52</f>
        <v>12922</v>
      </c>
      <c r="H50" s="94">
        <f>H51+H52</f>
        <v>22574</v>
      </c>
      <c r="I50" s="216">
        <f>I51+I52</f>
        <v>0</v>
      </c>
      <c r="J50" s="216"/>
      <c r="K50" s="216"/>
      <c r="L50" s="216"/>
      <c r="M50" s="216"/>
      <c r="N50" s="94">
        <f>N51</f>
        <v>0</v>
      </c>
      <c r="O50" s="94">
        <f>O51</f>
        <v>0</v>
      </c>
      <c r="P50" s="224" t="s">
        <v>408</v>
      </c>
    </row>
    <row r="51" spans="1:16" ht="72.599999999999994" customHeight="1" x14ac:dyDescent="0.25">
      <c r="A51" s="222"/>
      <c r="B51" s="226"/>
      <c r="C51" s="224"/>
      <c r="D51" s="88" t="s">
        <v>30</v>
      </c>
      <c r="E51" s="94">
        <f t="shared" ref="E51:E52" si="18">F51+G51+H51+I51+N51+O51</f>
        <v>0</v>
      </c>
      <c r="F51" s="94">
        <v>0</v>
      </c>
      <c r="G51" s="94">
        <v>0</v>
      </c>
      <c r="H51" s="94">
        <v>0</v>
      </c>
      <c r="I51" s="216">
        <v>0</v>
      </c>
      <c r="J51" s="216"/>
      <c r="K51" s="216"/>
      <c r="L51" s="216"/>
      <c r="M51" s="216"/>
      <c r="N51" s="94">
        <v>0</v>
      </c>
      <c r="O51" s="94">
        <v>0</v>
      </c>
      <c r="P51" s="224"/>
    </row>
    <row r="52" spans="1:16" ht="111" customHeight="1" x14ac:dyDescent="0.25">
      <c r="A52" s="222"/>
      <c r="B52" s="226"/>
      <c r="C52" s="224"/>
      <c r="D52" s="95" t="s">
        <v>29</v>
      </c>
      <c r="E52" s="94">
        <f t="shared" si="18"/>
        <v>35496</v>
      </c>
      <c r="F52" s="94">
        <v>0</v>
      </c>
      <c r="G52" s="94">
        <v>12922</v>
      </c>
      <c r="H52" s="94">
        <v>22574</v>
      </c>
      <c r="I52" s="216">
        <v>0</v>
      </c>
      <c r="J52" s="216"/>
      <c r="K52" s="216"/>
      <c r="L52" s="216"/>
      <c r="M52" s="216"/>
      <c r="N52" s="94">
        <v>0</v>
      </c>
      <c r="O52" s="94">
        <v>0</v>
      </c>
      <c r="P52" s="224"/>
    </row>
    <row r="53" spans="1:16" ht="27.6" customHeight="1" x14ac:dyDescent="0.25">
      <c r="A53" s="248"/>
      <c r="B53" s="225" t="s">
        <v>437</v>
      </c>
      <c r="C53" s="217" t="s">
        <v>12</v>
      </c>
      <c r="D53" s="217" t="s">
        <v>12</v>
      </c>
      <c r="E53" s="217" t="s">
        <v>13</v>
      </c>
      <c r="F53" s="217" t="s">
        <v>4</v>
      </c>
      <c r="G53" s="217" t="s">
        <v>5</v>
      </c>
      <c r="H53" s="217" t="s">
        <v>6</v>
      </c>
      <c r="I53" s="217" t="s">
        <v>358</v>
      </c>
      <c r="J53" s="217" t="s">
        <v>14</v>
      </c>
      <c r="K53" s="217"/>
      <c r="L53" s="217"/>
      <c r="M53" s="217"/>
      <c r="N53" s="217" t="s">
        <v>8</v>
      </c>
      <c r="O53" s="217" t="s">
        <v>355</v>
      </c>
      <c r="P53" s="220"/>
    </row>
    <row r="54" spans="1:16" ht="115.95" customHeight="1" x14ac:dyDescent="0.25">
      <c r="A54" s="248"/>
      <c r="B54" s="225"/>
      <c r="C54" s="217"/>
      <c r="D54" s="217"/>
      <c r="E54" s="217"/>
      <c r="F54" s="217"/>
      <c r="G54" s="217"/>
      <c r="H54" s="217"/>
      <c r="I54" s="217"/>
      <c r="J54" s="147" t="s">
        <v>16</v>
      </c>
      <c r="K54" s="147" t="s">
        <v>17</v>
      </c>
      <c r="L54" s="147" t="s">
        <v>18</v>
      </c>
      <c r="M54" s="147" t="s">
        <v>19</v>
      </c>
      <c r="N54" s="217"/>
      <c r="O54" s="217"/>
      <c r="P54" s="220"/>
    </row>
    <row r="55" spans="1:16" ht="88.95" customHeight="1" x14ac:dyDescent="0.25">
      <c r="A55" s="248"/>
      <c r="B55" s="225"/>
      <c r="C55" s="217"/>
      <c r="D55" s="217"/>
      <c r="E55" s="147">
        <v>111.74</v>
      </c>
      <c r="F55" s="147">
        <v>0</v>
      </c>
      <c r="G55" s="147">
        <v>111.74</v>
      </c>
      <c r="H55" s="147">
        <v>110.74</v>
      </c>
      <c r="I55" s="147" t="s">
        <v>116</v>
      </c>
      <c r="J55" s="147" t="s">
        <v>116</v>
      </c>
      <c r="K55" s="147" t="s">
        <v>116</v>
      </c>
      <c r="L55" s="147" t="s">
        <v>116</v>
      </c>
      <c r="M55" s="147" t="s">
        <v>116</v>
      </c>
      <c r="N55" s="147" t="s">
        <v>116</v>
      </c>
      <c r="O55" s="147" t="s">
        <v>116</v>
      </c>
      <c r="P55" s="220"/>
    </row>
    <row r="56" spans="1:16" ht="76.2" customHeight="1" x14ac:dyDescent="0.25">
      <c r="A56" s="222" t="s">
        <v>122</v>
      </c>
      <c r="B56" s="226" t="s">
        <v>346</v>
      </c>
      <c r="C56" s="224" t="s">
        <v>296</v>
      </c>
      <c r="D56" s="88" t="s">
        <v>9</v>
      </c>
      <c r="E56" s="94">
        <f>F56+G56+H56+I56+N56+O56</f>
        <v>768.68000000000006</v>
      </c>
      <c r="F56" s="94">
        <f>F57+F58</f>
        <v>0</v>
      </c>
      <c r="G56" s="94">
        <f>G57+G58</f>
        <v>0</v>
      </c>
      <c r="H56" s="94">
        <f>H57+H58</f>
        <v>459.06</v>
      </c>
      <c r="I56" s="216">
        <f>I57+I58</f>
        <v>309.62</v>
      </c>
      <c r="J56" s="216"/>
      <c r="K56" s="216"/>
      <c r="L56" s="216"/>
      <c r="M56" s="216"/>
      <c r="N56" s="94">
        <f>N57</f>
        <v>0</v>
      </c>
      <c r="O56" s="94">
        <f>O57</f>
        <v>0</v>
      </c>
      <c r="P56" s="224" t="s">
        <v>408</v>
      </c>
    </row>
    <row r="57" spans="1:16" ht="88.2" customHeight="1" x14ac:dyDescent="0.25">
      <c r="A57" s="222"/>
      <c r="B57" s="226"/>
      <c r="C57" s="224"/>
      <c r="D57" s="95" t="s">
        <v>29</v>
      </c>
      <c r="E57" s="94">
        <f>F57+G57+H57+I57+N57+O57</f>
        <v>768.68000000000006</v>
      </c>
      <c r="F57" s="94">
        <v>0</v>
      </c>
      <c r="G57" s="94">
        <v>0</v>
      </c>
      <c r="H57" s="94">
        <v>459.06</v>
      </c>
      <c r="I57" s="216">
        <v>309.62</v>
      </c>
      <c r="J57" s="216"/>
      <c r="K57" s="216"/>
      <c r="L57" s="216"/>
      <c r="M57" s="216"/>
      <c r="N57" s="94">
        <v>0</v>
      </c>
      <c r="O57" s="94">
        <v>0</v>
      </c>
      <c r="P57" s="224"/>
    </row>
    <row r="58" spans="1:16" ht="88.8" customHeight="1" x14ac:dyDescent="0.25">
      <c r="A58" s="222"/>
      <c r="B58" s="226"/>
      <c r="C58" s="224"/>
      <c r="D58" s="88" t="s">
        <v>30</v>
      </c>
      <c r="E58" s="94">
        <f t="shared" ref="E58" si="19">F58+G58+H58+I58+N58+O58</f>
        <v>0</v>
      </c>
      <c r="F58" s="94">
        <v>0</v>
      </c>
      <c r="G58" s="94">
        <v>0</v>
      </c>
      <c r="H58" s="94">
        <v>0</v>
      </c>
      <c r="I58" s="216">
        <v>0</v>
      </c>
      <c r="J58" s="216"/>
      <c r="K58" s="216"/>
      <c r="L58" s="216"/>
      <c r="M58" s="216"/>
      <c r="N58" s="94">
        <v>0</v>
      </c>
      <c r="O58" s="94">
        <v>0</v>
      </c>
      <c r="P58" s="224"/>
    </row>
    <row r="59" spans="1:16" ht="66.599999999999994" customHeight="1" x14ac:dyDescent="0.25">
      <c r="A59" s="248"/>
      <c r="B59" s="225" t="s">
        <v>440</v>
      </c>
      <c r="C59" s="217" t="s">
        <v>12</v>
      </c>
      <c r="D59" s="217" t="s">
        <v>12</v>
      </c>
      <c r="E59" s="217" t="s">
        <v>13</v>
      </c>
      <c r="F59" s="217" t="s">
        <v>4</v>
      </c>
      <c r="G59" s="217" t="s">
        <v>5</v>
      </c>
      <c r="H59" s="217" t="s">
        <v>6</v>
      </c>
      <c r="I59" s="217" t="s">
        <v>358</v>
      </c>
      <c r="J59" s="217" t="s">
        <v>14</v>
      </c>
      <c r="K59" s="217"/>
      <c r="L59" s="217"/>
      <c r="M59" s="217"/>
      <c r="N59" s="217" t="s">
        <v>8</v>
      </c>
      <c r="O59" s="217" t="s">
        <v>355</v>
      </c>
      <c r="P59" s="220"/>
    </row>
    <row r="60" spans="1:16" ht="80.400000000000006" customHeight="1" x14ac:dyDescent="0.25">
      <c r="A60" s="248"/>
      <c r="B60" s="225"/>
      <c r="C60" s="217"/>
      <c r="D60" s="217"/>
      <c r="E60" s="217"/>
      <c r="F60" s="217"/>
      <c r="G60" s="217"/>
      <c r="H60" s="217"/>
      <c r="I60" s="217"/>
      <c r="J60" s="147" t="s">
        <v>16</v>
      </c>
      <c r="K60" s="147" t="s">
        <v>17</v>
      </c>
      <c r="L60" s="147" t="s">
        <v>18</v>
      </c>
      <c r="M60" s="147" t="s">
        <v>19</v>
      </c>
      <c r="N60" s="217"/>
      <c r="O60" s="217"/>
      <c r="P60" s="220"/>
    </row>
    <row r="61" spans="1:16" ht="93.6" customHeight="1" x14ac:dyDescent="0.25">
      <c r="A61" s="248"/>
      <c r="B61" s="225"/>
      <c r="C61" s="217"/>
      <c r="D61" s="217"/>
      <c r="E61" s="147">
        <f>H61+I61</f>
        <v>33</v>
      </c>
      <c r="F61" s="147" t="s">
        <v>114</v>
      </c>
      <c r="G61" s="147" t="s">
        <v>116</v>
      </c>
      <c r="H61" s="147">
        <v>17</v>
      </c>
      <c r="I61" s="147">
        <f>M61</f>
        <v>16</v>
      </c>
      <c r="J61" s="147">
        <v>0</v>
      </c>
      <c r="K61" s="147">
        <v>0</v>
      </c>
      <c r="L61" s="147">
        <v>0</v>
      </c>
      <c r="M61" s="147">
        <v>16</v>
      </c>
      <c r="N61" s="147" t="s">
        <v>116</v>
      </c>
      <c r="O61" s="147" t="s">
        <v>116</v>
      </c>
      <c r="P61" s="220"/>
    </row>
    <row r="62" spans="1:16" ht="13.95" customHeight="1" x14ac:dyDescent="0.25">
      <c r="A62" s="222" t="s">
        <v>44</v>
      </c>
      <c r="B62" s="250" t="s">
        <v>287</v>
      </c>
      <c r="C62" s="224" t="s">
        <v>391</v>
      </c>
      <c r="D62" s="88" t="s">
        <v>9</v>
      </c>
      <c r="E62" s="94">
        <f>F62+G62+H62+I62+N62+O62</f>
        <v>23215.469999999998</v>
      </c>
      <c r="F62" s="94">
        <f>F63+F65</f>
        <v>0</v>
      </c>
      <c r="G62" s="94">
        <f>G63+G65</f>
        <v>0</v>
      </c>
      <c r="H62" s="94">
        <f>H63+H65+H64</f>
        <v>6613.12</v>
      </c>
      <c r="I62" s="216">
        <f>I63+I65</f>
        <v>0</v>
      </c>
      <c r="J62" s="216"/>
      <c r="K62" s="216"/>
      <c r="L62" s="216"/>
      <c r="M62" s="216"/>
      <c r="N62" s="94">
        <f>N63+N65+N64</f>
        <v>16602.349999999999</v>
      </c>
      <c r="O62" s="94">
        <f>O63+O65+O64</f>
        <v>0</v>
      </c>
      <c r="P62" s="220"/>
    </row>
    <row r="63" spans="1:16" ht="66" x14ac:dyDescent="0.25">
      <c r="A63" s="222"/>
      <c r="B63" s="250"/>
      <c r="C63" s="224"/>
      <c r="D63" s="88" t="s">
        <v>30</v>
      </c>
      <c r="E63" s="94">
        <f t="shared" ref="E63:E69" si="20">F63+G63+H63+I63+N63+O63</f>
        <v>5541.4699999999993</v>
      </c>
      <c r="F63" s="94">
        <f>F67</f>
        <v>0</v>
      </c>
      <c r="G63" s="94">
        <f>G67</f>
        <v>0</v>
      </c>
      <c r="H63" s="94">
        <f>H67</f>
        <v>1673.12</v>
      </c>
      <c r="I63" s="216">
        <f>I67</f>
        <v>0</v>
      </c>
      <c r="J63" s="216"/>
      <c r="K63" s="216"/>
      <c r="L63" s="216"/>
      <c r="M63" s="216"/>
      <c r="N63" s="94">
        <f>N67</f>
        <v>3868.35</v>
      </c>
      <c r="O63" s="94">
        <f>O67</f>
        <v>0</v>
      </c>
      <c r="P63" s="220"/>
    </row>
    <row r="64" spans="1:16" ht="39.6" x14ac:dyDescent="0.25">
      <c r="A64" s="222"/>
      <c r="B64" s="250"/>
      <c r="C64" s="224"/>
      <c r="D64" s="88" t="s">
        <v>181</v>
      </c>
      <c r="E64" s="94">
        <f t="shared" si="20"/>
        <v>12060.04</v>
      </c>
      <c r="F64" s="94">
        <f t="shared" ref="F64:H65" si="21">F68</f>
        <v>0</v>
      </c>
      <c r="G64" s="94">
        <f t="shared" si="21"/>
        <v>0</v>
      </c>
      <c r="H64" s="94">
        <f t="shared" si="21"/>
        <v>3655.6</v>
      </c>
      <c r="I64" s="216">
        <f t="shared" ref="I64:N64" si="22">I68</f>
        <v>0</v>
      </c>
      <c r="J64" s="216"/>
      <c r="K64" s="216"/>
      <c r="L64" s="216"/>
      <c r="M64" s="216"/>
      <c r="N64" s="94">
        <f t="shared" si="22"/>
        <v>8404.44</v>
      </c>
      <c r="O64" s="94">
        <f t="shared" ref="O64" si="23">O68</f>
        <v>0</v>
      </c>
      <c r="P64" s="220"/>
    </row>
    <row r="65" spans="1:16" ht="52.8" x14ac:dyDescent="0.25">
      <c r="A65" s="222"/>
      <c r="B65" s="250"/>
      <c r="C65" s="224"/>
      <c r="D65" s="95" t="s">
        <v>29</v>
      </c>
      <c r="E65" s="94">
        <f t="shared" si="20"/>
        <v>5613.9600000000009</v>
      </c>
      <c r="F65" s="94">
        <f t="shared" si="21"/>
        <v>0</v>
      </c>
      <c r="G65" s="94">
        <f t="shared" si="21"/>
        <v>0</v>
      </c>
      <c r="H65" s="94">
        <f t="shared" si="21"/>
        <v>1284.4000000000001</v>
      </c>
      <c r="I65" s="216">
        <f t="shared" ref="I65:N65" si="24">I69</f>
        <v>0</v>
      </c>
      <c r="J65" s="216"/>
      <c r="K65" s="216"/>
      <c r="L65" s="216"/>
      <c r="M65" s="216"/>
      <c r="N65" s="94">
        <f t="shared" si="24"/>
        <v>4329.5600000000004</v>
      </c>
      <c r="O65" s="94">
        <f t="shared" ref="O65" si="25">O69</f>
        <v>0</v>
      </c>
      <c r="P65" s="220"/>
    </row>
    <row r="66" spans="1:16" ht="50.4" customHeight="1" x14ac:dyDescent="0.25">
      <c r="A66" s="222" t="s">
        <v>42</v>
      </c>
      <c r="B66" s="226" t="s">
        <v>288</v>
      </c>
      <c r="C66" s="224" t="s">
        <v>391</v>
      </c>
      <c r="D66" s="88" t="s">
        <v>9</v>
      </c>
      <c r="E66" s="94">
        <f t="shared" si="20"/>
        <v>23215.47</v>
      </c>
      <c r="F66" s="94">
        <f>F67+F69+F68</f>
        <v>0</v>
      </c>
      <c r="G66" s="94">
        <f>G67+G69+G68</f>
        <v>0</v>
      </c>
      <c r="H66" s="94">
        <f>H67+H68+H69</f>
        <v>6613.119999999999</v>
      </c>
      <c r="I66" s="216">
        <f>I67+I69+I68</f>
        <v>0</v>
      </c>
      <c r="J66" s="216"/>
      <c r="K66" s="216"/>
      <c r="L66" s="216"/>
      <c r="M66" s="216"/>
      <c r="N66" s="94">
        <f>N67+N68+N69</f>
        <v>16602.350000000002</v>
      </c>
      <c r="O66" s="94">
        <f>O67+O68+O69</f>
        <v>0</v>
      </c>
      <c r="P66" s="224" t="s">
        <v>407</v>
      </c>
    </row>
    <row r="67" spans="1:16" ht="70.95" customHeight="1" x14ac:dyDescent="0.25">
      <c r="A67" s="222"/>
      <c r="B67" s="226"/>
      <c r="C67" s="224"/>
      <c r="D67" s="88" t="s">
        <v>30</v>
      </c>
      <c r="E67" s="94">
        <f t="shared" si="20"/>
        <v>5541.4699999999993</v>
      </c>
      <c r="F67" s="94">
        <v>0</v>
      </c>
      <c r="G67" s="94">
        <v>0</v>
      </c>
      <c r="H67" s="94">
        <v>1673.12</v>
      </c>
      <c r="I67" s="216">
        <v>0</v>
      </c>
      <c r="J67" s="216"/>
      <c r="K67" s="216"/>
      <c r="L67" s="216"/>
      <c r="M67" s="216"/>
      <c r="N67" s="94">
        <v>3868.35</v>
      </c>
      <c r="O67" s="94">
        <v>0</v>
      </c>
      <c r="P67" s="224"/>
    </row>
    <row r="68" spans="1:16" ht="70.95" customHeight="1" x14ac:dyDescent="0.25">
      <c r="A68" s="222"/>
      <c r="B68" s="226"/>
      <c r="C68" s="224"/>
      <c r="D68" s="88" t="s">
        <v>181</v>
      </c>
      <c r="E68" s="94">
        <f t="shared" si="20"/>
        <v>12060.04</v>
      </c>
      <c r="F68" s="94">
        <v>0</v>
      </c>
      <c r="G68" s="94">
        <v>0</v>
      </c>
      <c r="H68" s="94">
        <v>3655.6</v>
      </c>
      <c r="I68" s="216">
        <v>0</v>
      </c>
      <c r="J68" s="216"/>
      <c r="K68" s="216"/>
      <c r="L68" s="216"/>
      <c r="M68" s="216"/>
      <c r="N68" s="94">
        <v>8404.44</v>
      </c>
      <c r="O68" s="94">
        <v>0</v>
      </c>
      <c r="P68" s="224"/>
    </row>
    <row r="69" spans="1:16" ht="82.95" customHeight="1" x14ac:dyDescent="0.25">
      <c r="A69" s="222"/>
      <c r="B69" s="226"/>
      <c r="C69" s="224"/>
      <c r="D69" s="95" t="s">
        <v>29</v>
      </c>
      <c r="E69" s="94">
        <f t="shared" si="20"/>
        <v>5613.9600000000009</v>
      </c>
      <c r="F69" s="94">
        <v>0</v>
      </c>
      <c r="G69" s="94">
        <v>0</v>
      </c>
      <c r="H69" s="94">
        <v>1284.4000000000001</v>
      </c>
      <c r="I69" s="216">
        <v>0</v>
      </c>
      <c r="J69" s="216"/>
      <c r="K69" s="216"/>
      <c r="L69" s="216"/>
      <c r="M69" s="216"/>
      <c r="N69" s="94">
        <v>4329.5600000000004</v>
      </c>
      <c r="O69" s="94">
        <v>0</v>
      </c>
      <c r="P69" s="224"/>
    </row>
    <row r="70" spans="1:16" ht="33.6" customHeight="1" x14ac:dyDescent="0.25">
      <c r="A70" s="248"/>
      <c r="B70" s="225" t="s">
        <v>329</v>
      </c>
      <c r="C70" s="217" t="s">
        <v>12</v>
      </c>
      <c r="D70" s="217" t="s">
        <v>12</v>
      </c>
      <c r="E70" s="217" t="s">
        <v>13</v>
      </c>
      <c r="F70" s="217" t="s">
        <v>4</v>
      </c>
      <c r="G70" s="217" t="s">
        <v>5</v>
      </c>
      <c r="H70" s="217" t="s">
        <v>6</v>
      </c>
      <c r="I70" s="217" t="s">
        <v>358</v>
      </c>
      <c r="J70" s="217" t="s">
        <v>14</v>
      </c>
      <c r="K70" s="217"/>
      <c r="L70" s="217"/>
      <c r="M70" s="217"/>
      <c r="N70" s="217" t="s">
        <v>8</v>
      </c>
      <c r="O70" s="217" t="s">
        <v>355</v>
      </c>
      <c r="P70" s="220"/>
    </row>
    <row r="71" spans="1:16" ht="54" customHeight="1" x14ac:dyDescent="0.25">
      <c r="A71" s="248"/>
      <c r="B71" s="225"/>
      <c r="C71" s="217"/>
      <c r="D71" s="217"/>
      <c r="E71" s="217"/>
      <c r="F71" s="217"/>
      <c r="G71" s="217"/>
      <c r="H71" s="217"/>
      <c r="I71" s="217"/>
      <c r="J71" s="147" t="s">
        <v>16</v>
      </c>
      <c r="K71" s="147" t="s">
        <v>17</v>
      </c>
      <c r="L71" s="147" t="s">
        <v>18</v>
      </c>
      <c r="M71" s="147" t="s">
        <v>19</v>
      </c>
      <c r="N71" s="217"/>
      <c r="O71" s="217"/>
      <c r="P71" s="220"/>
    </row>
    <row r="72" spans="1:16" ht="80.400000000000006" customHeight="1" x14ac:dyDescent="0.25">
      <c r="A72" s="248"/>
      <c r="B72" s="225"/>
      <c r="C72" s="217"/>
      <c r="D72" s="217"/>
      <c r="E72" s="147">
        <v>3</v>
      </c>
      <c r="F72" s="147">
        <v>0</v>
      </c>
      <c r="G72" s="147">
        <v>0</v>
      </c>
      <c r="H72" s="147">
        <v>1</v>
      </c>
      <c r="I72" s="147">
        <v>0</v>
      </c>
      <c r="J72" s="147">
        <v>0</v>
      </c>
      <c r="K72" s="147">
        <v>0</v>
      </c>
      <c r="L72" s="147">
        <v>0</v>
      </c>
      <c r="M72" s="147">
        <v>0</v>
      </c>
      <c r="N72" s="147">
        <v>2</v>
      </c>
      <c r="O72" s="147">
        <v>0</v>
      </c>
      <c r="P72" s="220"/>
    </row>
    <row r="73" spans="1:16" ht="13.95" customHeight="1" x14ac:dyDescent="0.25">
      <c r="A73" s="224"/>
      <c r="B73" s="224" t="s">
        <v>21</v>
      </c>
      <c r="C73" s="224" t="s">
        <v>391</v>
      </c>
      <c r="D73" s="88" t="s">
        <v>9</v>
      </c>
      <c r="E73" s="94">
        <f>F73+G73+H73+I73+N73+O73</f>
        <v>2724124.21</v>
      </c>
      <c r="F73" s="94">
        <f>F77+F74+F75+F76</f>
        <v>332159.5</v>
      </c>
      <c r="G73" s="94">
        <f>G77+G74+G75+G76</f>
        <v>468783.22</v>
      </c>
      <c r="H73" s="94">
        <f>H77+H74+H75+H76</f>
        <v>459718.22</v>
      </c>
      <c r="I73" s="216">
        <f>I77+I74+I75+I76</f>
        <v>493019.71</v>
      </c>
      <c r="J73" s="216"/>
      <c r="K73" s="216"/>
      <c r="L73" s="216"/>
      <c r="M73" s="216"/>
      <c r="N73" s="94">
        <f>N77+N74+N75+N76</f>
        <v>496242.88</v>
      </c>
      <c r="O73" s="94">
        <f>O77+O74+O75+O76</f>
        <v>474200.68</v>
      </c>
      <c r="P73" s="224"/>
    </row>
    <row r="74" spans="1:16" ht="66" x14ac:dyDescent="0.25">
      <c r="A74" s="224"/>
      <c r="B74" s="224"/>
      <c r="C74" s="224"/>
      <c r="D74" s="88" t="s">
        <v>30</v>
      </c>
      <c r="E74" s="94">
        <f t="shared" ref="E74:E77" si="26">F74+G74+H74+I74+N74+O74</f>
        <v>2482838.0700000003</v>
      </c>
      <c r="F74" s="94">
        <f>F8+F17+F42</f>
        <v>306196.81</v>
      </c>
      <c r="G74" s="94">
        <f>G8+G17+G42</f>
        <v>426912.06</v>
      </c>
      <c r="H74" s="94">
        <f>H8+H17+H42+H63</f>
        <v>391018.05</v>
      </c>
      <c r="I74" s="216">
        <f>I8+I17+I42+I63</f>
        <v>456401.59</v>
      </c>
      <c r="J74" s="216"/>
      <c r="K74" s="216"/>
      <c r="L74" s="216"/>
      <c r="M74" s="216"/>
      <c r="N74" s="94">
        <f>N8+N17+N42+N63</f>
        <v>455808.88</v>
      </c>
      <c r="O74" s="94">
        <f>O8+O17+O42+O63</f>
        <v>446500.68</v>
      </c>
      <c r="P74" s="224"/>
    </row>
    <row r="75" spans="1:16" ht="52.8" x14ac:dyDescent="0.25">
      <c r="A75" s="224"/>
      <c r="B75" s="224"/>
      <c r="C75" s="224"/>
      <c r="D75" s="95" t="s">
        <v>29</v>
      </c>
      <c r="E75" s="94">
        <f t="shared" si="26"/>
        <v>61502.06</v>
      </c>
      <c r="F75" s="94">
        <f>F43</f>
        <v>0</v>
      </c>
      <c r="G75" s="94">
        <f>G43</f>
        <v>12922</v>
      </c>
      <c r="H75" s="94">
        <f>H18+H43+H65</f>
        <v>35332.379999999997</v>
      </c>
      <c r="I75" s="216">
        <f>I18++I43+I65</f>
        <v>8918.1200000000008</v>
      </c>
      <c r="J75" s="216"/>
      <c r="K75" s="216"/>
      <c r="L75" s="216"/>
      <c r="M75" s="216"/>
      <c r="N75" s="94">
        <f>N18++N43+N65</f>
        <v>4329.5600000000004</v>
      </c>
      <c r="O75" s="94">
        <f>O18++O43+O65</f>
        <v>0</v>
      </c>
      <c r="P75" s="224"/>
    </row>
    <row r="76" spans="1:16" ht="39.6" x14ac:dyDescent="0.25">
      <c r="A76" s="224"/>
      <c r="B76" s="224"/>
      <c r="C76" s="224"/>
      <c r="D76" s="88" t="s">
        <v>181</v>
      </c>
      <c r="E76" s="94">
        <f t="shared" si="26"/>
        <v>12060.04</v>
      </c>
      <c r="F76" s="94">
        <f>F68</f>
        <v>0</v>
      </c>
      <c r="G76" s="94">
        <f>G68</f>
        <v>0</v>
      </c>
      <c r="H76" s="94">
        <f>H68</f>
        <v>3655.6</v>
      </c>
      <c r="I76" s="216">
        <f>I68</f>
        <v>0</v>
      </c>
      <c r="J76" s="216"/>
      <c r="K76" s="216"/>
      <c r="L76" s="216"/>
      <c r="M76" s="216"/>
      <c r="N76" s="94">
        <f>N68</f>
        <v>8404.44</v>
      </c>
      <c r="O76" s="94">
        <f>O68</f>
        <v>0</v>
      </c>
      <c r="P76" s="224"/>
    </row>
    <row r="77" spans="1:16" ht="38.4" customHeight="1" x14ac:dyDescent="0.25">
      <c r="A77" s="224"/>
      <c r="B77" s="224"/>
      <c r="C77" s="224"/>
      <c r="D77" s="88" t="s">
        <v>10</v>
      </c>
      <c r="E77" s="94">
        <f t="shared" si="26"/>
        <v>167724.03999999998</v>
      </c>
      <c r="F77" s="94">
        <f>F9</f>
        <v>25962.69</v>
      </c>
      <c r="G77" s="94">
        <f>G9</f>
        <v>28949.16</v>
      </c>
      <c r="H77" s="94">
        <f t="shared" ref="H77:N77" si="27">H9</f>
        <v>29712.19</v>
      </c>
      <c r="I77" s="216">
        <f t="shared" si="27"/>
        <v>27700</v>
      </c>
      <c r="J77" s="216"/>
      <c r="K77" s="216"/>
      <c r="L77" s="216"/>
      <c r="M77" s="216"/>
      <c r="N77" s="94">
        <f t="shared" si="27"/>
        <v>27700</v>
      </c>
      <c r="O77" s="94">
        <f t="shared" ref="O77" si="28">O9</f>
        <v>27700</v>
      </c>
      <c r="P77" s="224"/>
    </row>
  </sheetData>
  <mergeCells count="224">
    <mergeCell ref="A33:A35"/>
    <mergeCell ref="F70:F71"/>
    <mergeCell ref="G70:G71"/>
    <mergeCell ref="A66:A69"/>
    <mergeCell ref="B66:B69"/>
    <mergeCell ref="P66:P69"/>
    <mergeCell ref="C66:C69"/>
    <mergeCell ref="E53:E54"/>
    <mergeCell ref="F53:F54"/>
    <mergeCell ref="G53:G54"/>
    <mergeCell ref="H53:H54"/>
    <mergeCell ref="I53:I54"/>
    <mergeCell ref="N53:N54"/>
    <mergeCell ref="P53:P55"/>
    <mergeCell ref="I59:I60"/>
    <mergeCell ref="N59:N60"/>
    <mergeCell ref="P59:P61"/>
    <mergeCell ref="P62:P65"/>
    <mergeCell ref="P56:P58"/>
    <mergeCell ref="H59:H60"/>
    <mergeCell ref="B33:B35"/>
    <mergeCell ref="C33:C35"/>
    <mergeCell ref="D33:D35"/>
    <mergeCell ref="A36:A37"/>
    <mergeCell ref="I70:I71"/>
    <mergeCell ref="N70:N71"/>
    <mergeCell ref="P70:P72"/>
    <mergeCell ref="A59:A61"/>
    <mergeCell ref="B59:B61"/>
    <mergeCell ref="C59:C61"/>
    <mergeCell ref="D59:D61"/>
    <mergeCell ref="E59:E60"/>
    <mergeCell ref="F59:F60"/>
    <mergeCell ref="G59:G60"/>
    <mergeCell ref="H70:H71"/>
    <mergeCell ref="J70:M70"/>
    <mergeCell ref="I67:M67"/>
    <mergeCell ref="I68:M68"/>
    <mergeCell ref="I69:M69"/>
    <mergeCell ref="A70:A72"/>
    <mergeCell ref="B70:B72"/>
    <mergeCell ref="C70:C72"/>
    <mergeCell ref="D70:D72"/>
    <mergeCell ref="E70:E71"/>
    <mergeCell ref="C44:C46"/>
    <mergeCell ref="C62:C65"/>
    <mergeCell ref="A53:A55"/>
    <mergeCell ref="B53:B55"/>
    <mergeCell ref="C53:C55"/>
    <mergeCell ref="D53:D55"/>
    <mergeCell ref="A56:A58"/>
    <mergeCell ref="B56:B58"/>
    <mergeCell ref="C56:C58"/>
    <mergeCell ref="A50:A52"/>
    <mergeCell ref="B50:B52"/>
    <mergeCell ref="C50:C52"/>
    <mergeCell ref="P50:P52"/>
    <mergeCell ref="A1:P1"/>
    <mergeCell ref="A4:A6"/>
    <mergeCell ref="B4:B6"/>
    <mergeCell ref="C4:C6"/>
    <mergeCell ref="D4:D6"/>
    <mergeCell ref="E4:E6"/>
    <mergeCell ref="P4:P6"/>
    <mergeCell ref="P10:P12"/>
    <mergeCell ref="P7:P9"/>
    <mergeCell ref="A7:A9"/>
    <mergeCell ref="A19:A20"/>
    <mergeCell ref="C19:C20"/>
    <mergeCell ref="A13:A15"/>
    <mergeCell ref="H13:H14"/>
    <mergeCell ref="F13:F14"/>
    <mergeCell ref="E13:E14"/>
    <mergeCell ref="B13:B15"/>
    <mergeCell ref="C13:C15"/>
    <mergeCell ref="D13:D15"/>
    <mergeCell ref="A10:A12"/>
    <mergeCell ref="B10:B12"/>
    <mergeCell ref="C10:C12"/>
    <mergeCell ref="G13:G14"/>
    <mergeCell ref="P73:P77"/>
    <mergeCell ref="A21:A23"/>
    <mergeCell ref="B21:B23"/>
    <mergeCell ref="C21:C23"/>
    <mergeCell ref="D21:D23"/>
    <mergeCell ref="E21:E22"/>
    <mergeCell ref="F21:F22"/>
    <mergeCell ref="A73:A77"/>
    <mergeCell ref="B73:B77"/>
    <mergeCell ref="C73:C77"/>
    <mergeCell ref="H21:H22"/>
    <mergeCell ref="C25:C26"/>
    <mergeCell ref="P25:P26"/>
    <mergeCell ref="I27:I28"/>
    <mergeCell ref="N27:N28"/>
    <mergeCell ref="P27:P29"/>
    <mergeCell ref="F27:F28"/>
    <mergeCell ref="G27:G28"/>
    <mergeCell ref="H27:H28"/>
    <mergeCell ref="G21:G22"/>
    <mergeCell ref="A25:A26"/>
    <mergeCell ref="B25:B26"/>
    <mergeCell ref="A62:A65"/>
    <mergeCell ref="B62:B65"/>
    <mergeCell ref="B7:B9"/>
    <mergeCell ref="C7:C9"/>
    <mergeCell ref="B19:B20"/>
    <mergeCell ref="B16:B18"/>
    <mergeCell ref="A16:A18"/>
    <mergeCell ref="C16:C18"/>
    <mergeCell ref="A47:A49"/>
    <mergeCell ref="P13:P15"/>
    <mergeCell ref="I21:I22"/>
    <mergeCell ref="N21:N22"/>
    <mergeCell ref="P21:P23"/>
    <mergeCell ref="P19:P20"/>
    <mergeCell ref="P47:P49"/>
    <mergeCell ref="B30:B32"/>
    <mergeCell ref="P30:P32"/>
    <mergeCell ref="A27:A29"/>
    <mergeCell ref="B27:B29"/>
    <mergeCell ref="I13:I14"/>
    <mergeCell ref="N13:N14"/>
    <mergeCell ref="A41:A43"/>
    <mergeCell ref="B44:B46"/>
    <mergeCell ref="A44:A46"/>
    <mergeCell ref="A30:A32"/>
    <mergeCell ref="B41:B43"/>
    <mergeCell ref="E27:E28"/>
    <mergeCell ref="P41:P43"/>
    <mergeCell ref="P44:P46"/>
    <mergeCell ref="B47:B49"/>
    <mergeCell ref="C47:C49"/>
    <mergeCell ref="D47:D49"/>
    <mergeCell ref="F47:F48"/>
    <mergeCell ref="G47:G48"/>
    <mergeCell ref="H47:H48"/>
    <mergeCell ref="I47:I48"/>
    <mergeCell ref="N47:N48"/>
    <mergeCell ref="C27:C29"/>
    <mergeCell ref="D27:D29"/>
    <mergeCell ref="I33:I34"/>
    <mergeCell ref="N33:N34"/>
    <mergeCell ref="P33:P35"/>
    <mergeCell ref="I30:M30"/>
    <mergeCell ref="I31:M31"/>
    <mergeCell ref="F33:F34"/>
    <mergeCell ref="G33:G34"/>
    <mergeCell ref="B36:B37"/>
    <mergeCell ref="C36:C37"/>
    <mergeCell ref="C30:C32"/>
    <mergeCell ref="C41:C43"/>
    <mergeCell ref="I42:M42"/>
    <mergeCell ref="I43:M43"/>
    <mergeCell ref="I44:M44"/>
    <mergeCell ref="I45:M45"/>
    <mergeCell ref="I46:M46"/>
    <mergeCell ref="I50:M50"/>
    <mergeCell ref="I51:M51"/>
    <mergeCell ref="E33:E34"/>
    <mergeCell ref="E47:E48"/>
    <mergeCell ref="F4:O5"/>
    <mergeCell ref="I6:M6"/>
    <mergeCell ref="I7:M7"/>
    <mergeCell ref="I8:M8"/>
    <mergeCell ref="I9:M9"/>
    <mergeCell ref="I10:M10"/>
    <mergeCell ref="I11:M11"/>
    <mergeCell ref="H33:H34"/>
    <mergeCell ref="I73:M73"/>
    <mergeCell ref="I12:M12"/>
    <mergeCell ref="J13:M13"/>
    <mergeCell ref="J21:M21"/>
    <mergeCell ref="J27:M27"/>
    <mergeCell ref="J33:M33"/>
    <mergeCell ref="J47:M47"/>
    <mergeCell ref="J53:M53"/>
    <mergeCell ref="J59:M59"/>
    <mergeCell ref="I16:M16"/>
    <mergeCell ref="I17:M17"/>
    <mergeCell ref="I18:M18"/>
    <mergeCell ref="I19:M19"/>
    <mergeCell ref="I20:M20"/>
    <mergeCell ref="I25:M25"/>
    <mergeCell ref="I26:M26"/>
    <mergeCell ref="I74:M74"/>
    <mergeCell ref="I75:M75"/>
    <mergeCell ref="I76:M76"/>
    <mergeCell ref="I77:M77"/>
    <mergeCell ref="O13:O14"/>
    <mergeCell ref="O21:O22"/>
    <mergeCell ref="O27:O28"/>
    <mergeCell ref="O33:O34"/>
    <mergeCell ref="O47:O48"/>
    <mergeCell ref="O53:O54"/>
    <mergeCell ref="O59:O60"/>
    <mergeCell ref="O70:O71"/>
    <mergeCell ref="I52:M52"/>
    <mergeCell ref="I56:M56"/>
    <mergeCell ref="I57:M57"/>
    <mergeCell ref="I58:M58"/>
    <mergeCell ref="I62:M62"/>
    <mergeCell ref="I63:M63"/>
    <mergeCell ref="I64:M64"/>
    <mergeCell ref="I65:M65"/>
    <mergeCell ref="I66:M66"/>
    <mergeCell ref="I32:M32"/>
    <mergeCell ref="I41:M41"/>
    <mergeCell ref="I36:M36"/>
    <mergeCell ref="A38:A40"/>
    <mergeCell ref="P36:P37"/>
    <mergeCell ref="I37:M37"/>
    <mergeCell ref="B38:B40"/>
    <mergeCell ref="C38:C40"/>
    <mergeCell ref="D38:D40"/>
    <mergeCell ref="E38:E39"/>
    <mergeCell ref="F38:F39"/>
    <mergeCell ref="G38:G39"/>
    <mergeCell ref="H38:H39"/>
    <mergeCell ref="I38:I39"/>
    <mergeCell ref="J38:M38"/>
    <mergeCell ref="N38:N39"/>
    <mergeCell ref="O38:O39"/>
    <mergeCell ref="P38:P40"/>
  </mergeCells>
  <pageMargins left="1.1811023622047245" right="0.39370078740157483" top="0.78740157480314965" bottom="0.78740157480314965" header="0.31496062992125984" footer="0.31496062992125984"/>
  <pageSetup paperSize="9" scale="56" fitToHeight="6" orientation="landscape" r:id="rId1"/>
  <headerFooter>
    <oddHeader>&amp;C&amp;P</oddHeader>
  </headerFooter>
  <rowBreaks count="1" manualBreakCount="1">
    <brk id="2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view="pageBreakPreview" zoomScale="60" zoomScaleNormal="100" workbookViewId="0">
      <selection activeCell="A5" sqref="A5:J10"/>
    </sheetView>
  </sheetViews>
  <sheetFormatPr defaultColWidth="8.88671875" defaultRowHeight="18" x14ac:dyDescent="0.35"/>
  <cols>
    <col min="1" max="1" width="19.5546875" style="56" customWidth="1"/>
    <col min="2" max="2" width="25.6640625" style="56" customWidth="1"/>
    <col min="3" max="3" width="26.6640625" style="56" customWidth="1"/>
    <col min="4" max="4" width="17.109375" style="56" customWidth="1"/>
    <col min="5" max="5" width="16.5546875" style="56" customWidth="1"/>
    <col min="6" max="6" width="15.109375" style="56" customWidth="1"/>
    <col min="7" max="7" width="16.33203125" style="56" customWidth="1"/>
    <col min="8" max="8" width="15.5546875" style="56" customWidth="1"/>
    <col min="9" max="9" width="16.6640625" style="56" customWidth="1"/>
    <col min="10" max="10" width="19.109375" style="56" customWidth="1"/>
    <col min="11" max="16384" width="8.88671875" style="56"/>
  </cols>
  <sheetData>
    <row r="1" spans="1:10" x14ac:dyDescent="0.35">
      <c r="F1" s="57"/>
    </row>
    <row r="2" spans="1:10" x14ac:dyDescent="0.35">
      <c r="F2" s="57"/>
    </row>
    <row r="3" spans="1:10" x14ac:dyDescent="0.35">
      <c r="A3" s="230" t="s">
        <v>98</v>
      </c>
      <c r="B3" s="230"/>
      <c r="C3" s="230"/>
      <c r="D3" s="230"/>
      <c r="E3" s="230"/>
      <c r="F3" s="230"/>
    </row>
    <row r="4" spans="1:10" x14ac:dyDescent="0.35">
      <c r="A4" s="58"/>
    </row>
    <row r="5" spans="1:10" ht="37.799999999999997" customHeight="1" x14ac:dyDescent="0.35">
      <c r="A5" s="231" t="s">
        <v>87</v>
      </c>
      <c r="B5" s="231"/>
      <c r="C5" s="233" t="s">
        <v>54</v>
      </c>
      <c r="D5" s="233"/>
      <c r="E5" s="233"/>
      <c r="F5" s="233"/>
      <c r="G5" s="233"/>
      <c r="H5" s="233"/>
      <c r="I5" s="233"/>
      <c r="J5" s="233"/>
    </row>
    <row r="6" spans="1:10" ht="18" customHeight="1" x14ac:dyDescent="0.35">
      <c r="A6" s="232" t="s">
        <v>88</v>
      </c>
      <c r="B6" s="232" t="s">
        <v>89</v>
      </c>
      <c r="C6" s="233" t="s">
        <v>23</v>
      </c>
      <c r="D6" s="233" t="s">
        <v>90</v>
      </c>
      <c r="E6" s="233"/>
      <c r="F6" s="233"/>
      <c r="G6" s="233"/>
      <c r="H6" s="233"/>
      <c r="I6" s="233"/>
      <c r="J6" s="233"/>
    </row>
    <row r="7" spans="1:10" x14ac:dyDescent="0.35">
      <c r="A7" s="232"/>
      <c r="B7" s="232"/>
      <c r="C7" s="233"/>
      <c r="D7" s="59" t="s">
        <v>91</v>
      </c>
      <c r="E7" s="59">
        <v>2023</v>
      </c>
      <c r="F7" s="59">
        <v>2024</v>
      </c>
      <c r="G7" s="59">
        <v>2025</v>
      </c>
      <c r="H7" s="59">
        <v>2026</v>
      </c>
      <c r="I7" s="59">
        <v>2027</v>
      </c>
      <c r="J7" s="59">
        <v>2028</v>
      </c>
    </row>
    <row r="8" spans="1:10" ht="54" x14ac:dyDescent="0.35">
      <c r="A8" s="232"/>
      <c r="B8" s="232"/>
      <c r="C8" s="155" t="s">
        <v>30</v>
      </c>
      <c r="D8" s="79">
        <f>SUM(E8:J8)</f>
        <v>155574.45000000001</v>
      </c>
      <c r="E8" s="79">
        <f>пп8!F16</f>
        <v>23523.89</v>
      </c>
      <c r="F8" s="79">
        <f>пп8!G16</f>
        <v>26152.03</v>
      </c>
      <c r="G8" s="79">
        <f>пп8!H16</f>
        <v>27349.82</v>
      </c>
      <c r="H8" s="79">
        <f>пп8!I16</f>
        <v>26957.57</v>
      </c>
      <c r="I8" s="79">
        <f>пп8!J16</f>
        <v>25795.57</v>
      </c>
      <c r="J8" s="79">
        <f>пп8!K16</f>
        <v>25795.57</v>
      </c>
    </row>
    <row r="9" spans="1:10" ht="36" x14ac:dyDescent="0.35">
      <c r="A9" s="232"/>
      <c r="B9" s="232"/>
      <c r="C9" s="155" t="s">
        <v>29</v>
      </c>
      <c r="D9" s="79">
        <f t="shared" ref="D9" si="0">SUM(E9:J9)</f>
        <v>255.46</v>
      </c>
      <c r="E9" s="79">
        <f>пп8!F17</f>
        <v>255.46</v>
      </c>
      <c r="F9" s="79">
        <f>пп8!G17</f>
        <v>0</v>
      </c>
      <c r="G9" s="79">
        <f>пп8!H17</f>
        <v>0</v>
      </c>
      <c r="H9" s="79">
        <f>пп8!I17</f>
        <v>0</v>
      </c>
      <c r="I9" s="79">
        <f>пп8!J17</f>
        <v>0</v>
      </c>
      <c r="J9" s="79">
        <f>пп8!K17</f>
        <v>0</v>
      </c>
    </row>
    <row r="10" spans="1:10" x14ac:dyDescent="0.35">
      <c r="A10" s="232"/>
      <c r="B10" s="232"/>
      <c r="C10" s="155" t="s">
        <v>92</v>
      </c>
      <c r="D10" s="79">
        <f>SUM(E10:J10)</f>
        <v>155829.91</v>
      </c>
      <c r="E10" s="79">
        <f>E8+E9</f>
        <v>23779.35</v>
      </c>
      <c r="F10" s="79">
        <f t="shared" ref="F10:J10" si="1">F8+F9</f>
        <v>26152.03</v>
      </c>
      <c r="G10" s="79">
        <f t="shared" si="1"/>
        <v>27349.82</v>
      </c>
      <c r="H10" s="79">
        <f>H8+H9</f>
        <v>26957.57</v>
      </c>
      <c r="I10" s="79">
        <f t="shared" si="1"/>
        <v>25795.57</v>
      </c>
      <c r="J10" s="79">
        <f t="shared" si="1"/>
        <v>25795.57</v>
      </c>
    </row>
    <row r="11" spans="1:10" x14ac:dyDescent="0.35">
      <c r="A11" s="61"/>
    </row>
    <row r="30" spans="1:1" x14ac:dyDescent="0.35">
      <c r="A30" s="56" t="s">
        <v>330</v>
      </c>
    </row>
  </sheetData>
  <mergeCells count="7">
    <mergeCell ref="A3:F3"/>
    <mergeCell ref="A5:B5"/>
    <mergeCell ref="A6:A10"/>
    <mergeCell ref="B6:B10"/>
    <mergeCell ref="C6:C7"/>
    <mergeCell ref="C5:J5"/>
    <mergeCell ref="D6:J6"/>
  </mergeCells>
  <pageMargins left="1.1811023622047245" right="0.39370078740157483" top="0.78740157480314965" bottom="0.78740157480314965" header="0.31496062992125984" footer="0.31496062992125984"/>
  <pageSetup paperSize="9" scale="69" fitToHeight="13" orientation="landscape" r:id="rId1"/>
  <headerFooter>
    <oddHeader>&amp;C&amp;P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zoomScale="80" zoomScaleNormal="80" workbookViewId="0">
      <selection activeCell="C4" sqref="C4:C6"/>
    </sheetView>
  </sheetViews>
  <sheetFormatPr defaultColWidth="8.88671875" defaultRowHeight="13.8" x14ac:dyDescent="0.25"/>
  <cols>
    <col min="1" max="1" width="8.88671875" style="52"/>
    <col min="2" max="2" width="19.6640625" style="52" customWidth="1"/>
    <col min="3" max="3" width="11.6640625" style="52" customWidth="1"/>
    <col min="4" max="4" width="14.6640625" style="52" customWidth="1"/>
    <col min="5" max="5" width="10.5546875" style="65" customWidth="1"/>
    <col min="6" max="6" width="11.6640625" style="89" customWidth="1"/>
    <col min="7" max="7" width="10" style="52" customWidth="1"/>
    <col min="8" max="8" width="10.5546875" style="89" customWidth="1"/>
    <col min="9" max="9" width="10.109375" style="89" customWidth="1"/>
    <col min="10" max="11" width="10.33203125" style="52" customWidth="1"/>
    <col min="12" max="12" width="12.88671875" style="52" customWidth="1"/>
    <col min="13" max="16384" width="8.88671875" style="52"/>
  </cols>
  <sheetData>
    <row r="1" spans="1:12" ht="21.6" customHeight="1" x14ac:dyDescent="0.25">
      <c r="A1" s="249" t="s">
        <v>143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</row>
    <row r="2" spans="1:12" ht="10.95" customHeight="1" x14ac:dyDescent="0.25">
      <c r="A2" s="108"/>
    </row>
    <row r="4" spans="1:12" ht="13.95" customHeight="1" x14ac:dyDescent="0.25">
      <c r="A4" s="217" t="s">
        <v>0</v>
      </c>
      <c r="B4" s="217" t="s">
        <v>1</v>
      </c>
      <c r="C4" s="217" t="s">
        <v>22</v>
      </c>
      <c r="D4" s="217" t="s">
        <v>23</v>
      </c>
      <c r="E4" s="217" t="s">
        <v>2</v>
      </c>
      <c r="F4" s="217" t="s">
        <v>3</v>
      </c>
      <c r="G4" s="217"/>
      <c r="H4" s="217"/>
      <c r="I4" s="217"/>
      <c r="J4" s="217"/>
      <c r="K4" s="217"/>
      <c r="L4" s="217" t="s">
        <v>24</v>
      </c>
    </row>
    <row r="5" spans="1:12" ht="30" customHeight="1" x14ac:dyDescent="0.25">
      <c r="A5" s="217"/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</row>
    <row r="6" spans="1:12" ht="39" customHeight="1" x14ac:dyDescent="0.25">
      <c r="A6" s="217"/>
      <c r="B6" s="217"/>
      <c r="C6" s="217"/>
      <c r="D6" s="217"/>
      <c r="E6" s="217"/>
      <c r="F6" s="87" t="s">
        <v>4</v>
      </c>
      <c r="G6" s="147" t="s">
        <v>5</v>
      </c>
      <c r="H6" s="147" t="s">
        <v>6</v>
      </c>
      <c r="I6" s="147" t="s">
        <v>7</v>
      </c>
      <c r="J6" s="147" t="s">
        <v>8</v>
      </c>
      <c r="K6" s="147" t="s">
        <v>355</v>
      </c>
      <c r="L6" s="217"/>
    </row>
    <row r="7" spans="1:12" ht="13.95" customHeight="1" x14ac:dyDescent="0.25">
      <c r="A7" s="237">
        <v>1</v>
      </c>
      <c r="B7" s="226" t="s">
        <v>51</v>
      </c>
      <c r="C7" s="224" t="s">
        <v>391</v>
      </c>
      <c r="D7" s="151" t="s">
        <v>9</v>
      </c>
      <c r="E7" s="55">
        <f>F7+G7+H7+I7+J7+K7</f>
        <v>155829.91</v>
      </c>
      <c r="F7" s="96">
        <f>F8+F9</f>
        <v>23779.35</v>
      </c>
      <c r="G7" s="96">
        <f>G8+G9</f>
        <v>26152.03</v>
      </c>
      <c r="H7" s="96">
        <f>H8+H9</f>
        <v>27349.82</v>
      </c>
      <c r="I7" s="96">
        <f t="shared" ref="I7:J7" si="0">I8+I9</f>
        <v>26957.57</v>
      </c>
      <c r="J7" s="96">
        <f t="shared" si="0"/>
        <v>25795.57</v>
      </c>
      <c r="K7" s="96">
        <f t="shared" ref="K7" si="1">K8+K9</f>
        <v>25795.57</v>
      </c>
      <c r="L7" s="63"/>
    </row>
    <row r="8" spans="1:12" ht="87.6" customHeight="1" x14ac:dyDescent="0.25">
      <c r="A8" s="237"/>
      <c r="B8" s="226"/>
      <c r="C8" s="224"/>
      <c r="D8" s="88" t="s">
        <v>30</v>
      </c>
      <c r="E8" s="55">
        <f t="shared" ref="E8:E17" si="2">F8+G8+H8+I8+J8+K8</f>
        <v>155574.45000000001</v>
      </c>
      <c r="F8" s="55">
        <f t="shared" ref="F8:K8" si="3">F11+F14</f>
        <v>23523.89</v>
      </c>
      <c r="G8" s="55">
        <f t="shared" si="3"/>
        <v>26152.03</v>
      </c>
      <c r="H8" s="55">
        <f t="shared" si="3"/>
        <v>27349.82</v>
      </c>
      <c r="I8" s="55">
        <f t="shared" si="3"/>
        <v>26957.57</v>
      </c>
      <c r="J8" s="55">
        <f t="shared" si="3"/>
        <v>25795.57</v>
      </c>
      <c r="K8" s="55">
        <f t="shared" si="3"/>
        <v>25795.57</v>
      </c>
      <c r="L8" s="165"/>
    </row>
    <row r="9" spans="1:12" ht="87.6" customHeight="1" x14ac:dyDescent="0.25">
      <c r="A9" s="237"/>
      <c r="B9" s="226"/>
      <c r="C9" s="224"/>
      <c r="D9" s="88" t="s">
        <v>29</v>
      </c>
      <c r="E9" s="55">
        <f t="shared" si="2"/>
        <v>255.46</v>
      </c>
      <c r="F9" s="55">
        <f>F12</f>
        <v>255.46</v>
      </c>
      <c r="G9" s="55">
        <f>G12</f>
        <v>0</v>
      </c>
      <c r="H9" s="55">
        <f>H12</f>
        <v>0</v>
      </c>
      <c r="I9" s="55">
        <f t="shared" ref="I9:J9" si="4">I12</f>
        <v>0</v>
      </c>
      <c r="J9" s="55">
        <f t="shared" si="4"/>
        <v>0</v>
      </c>
      <c r="K9" s="55">
        <f t="shared" ref="K9" si="5">K12</f>
        <v>0</v>
      </c>
      <c r="L9" s="165"/>
    </row>
    <row r="10" spans="1:12" ht="21.6" customHeight="1" x14ac:dyDescent="0.25">
      <c r="A10" s="222" t="s">
        <v>25</v>
      </c>
      <c r="B10" s="226" t="s">
        <v>52</v>
      </c>
      <c r="C10" s="224" t="s">
        <v>391</v>
      </c>
      <c r="D10" s="88" t="s">
        <v>9</v>
      </c>
      <c r="E10" s="55">
        <f t="shared" si="2"/>
        <v>151772.51</v>
      </c>
      <c r="F10" s="94">
        <v>23720.35</v>
      </c>
      <c r="G10" s="94">
        <v>23153</v>
      </c>
      <c r="H10" s="94">
        <f>H11</f>
        <v>26820.45</v>
      </c>
      <c r="I10" s="94">
        <f>I11</f>
        <v>26487.57</v>
      </c>
      <c r="J10" s="94">
        <f>J11</f>
        <v>25795.57</v>
      </c>
      <c r="K10" s="94">
        <f>K11</f>
        <v>25795.57</v>
      </c>
      <c r="L10" s="224" t="s">
        <v>54</v>
      </c>
    </row>
    <row r="11" spans="1:12" ht="78" customHeight="1" x14ac:dyDescent="0.25">
      <c r="A11" s="222"/>
      <c r="B11" s="226"/>
      <c r="C11" s="224"/>
      <c r="D11" s="88" t="s">
        <v>30</v>
      </c>
      <c r="E11" s="55">
        <f t="shared" si="2"/>
        <v>154296.08000000002</v>
      </c>
      <c r="F11" s="94">
        <v>23464.89</v>
      </c>
      <c r="G11" s="94">
        <v>25932.03</v>
      </c>
      <c r="H11" s="94">
        <v>26820.45</v>
      </c>
      <c r="I11" s="94">
        <v>26487.57</v>
      </c>
      <c r="J11" s="94">
        <v>25795.57</v>
      </c>
      <c r="K11" s="94">
        <v>25795.57</v>
      </c>
      <c r="L11" s="224"/>
    </row>
    <row r="12" spans="1:12" ht="78" customHeight="1" x14ac:dyDescent="0.25">
      <c r="A12" s="222"/>
      <c r="B12" s="226"/>
      <c r="C12" s="224"/>
      <c r="D12" s="88" t="s">
        <v>29</v>
      </c>
      <c r="E12" s="55">
        <f t="shared" si="2"/>
        <v>255.46</v>
      </c>
      <c r="F12" s="94">
        <v>255.46</v>
      </c>
      <c r="G12" s="94">
        <v>0</v>
      </c>
      <c r="H12" s="94">
        <v>0</v>
      </c>
      <c r="I12" s="94">
        <v>0</v>
      </c>
      <c r="J12" s="94">
        <v>0</v>
      </c>
      <c r="K12" s="94">
        <v>0</v>
      </c>
      <c r="L12" s="224"/>
    </row>
    <row r="13" spans="1:12" ht="19.2" customHeight="1" x14ac:dyDescent="0.25">
      <c r="A13" s="222" t="s">
        <v>34</v>
      </c>
      <c r="B13" s="223" t="s">
        <v>53</v>
      </c>
      <c r="C13" s="224" t="s">
        <v>391</v>
      </c>
      <c r="D13" s="88" t="s">
        <v>9</v>
      </c>
      <c r="E13" s="55">
        <f t="shared" si="2"/>
        <v>1278.3699999999999</v>
      </c>
      <c r="F13" s="94">
        <v>59</v>
      </c>
      <c r="G13" s="94">
        <f>G14</f>
        <v>220</v>
      </c>
      <c r="H13" s="94">
        <f>H14</f>
        <v>529.37</v>
      </c>
      <c r="I13" s="94">
        <f>I14</f>
        <v>470</v>
      </c>
      <c r="J13" s="94">
        <f>J14</f>
        <v>0</v>
      </c>
      <c r="K13" s="94">
        <f>K14</f>
        <v>0</v>
      </c>
      <c r="L13" s="224" t="s">
        <v>54</v>
      </c>
    </row>
    <row r="14" spans="1:12" ht="66" customHeight="1" x14ac:dyDescent="0.25">
      <c r="A14" s="222"/>
      <c r="B14" s="223"/>
      <c r="C14" s="224"/>
      <c r="D14" s="88" t="s">
        <v>30</v>
      </c>
      <c r="E14" s="55">
        <f t="shared" si="2"/>
        <v>1278.3699999999999</v>
      </c>
      <c r="F14" s="94">
        <v>59</v>
      </c>
      <c r="G14" s="94">
        <v>220</v>
      </c>
      <c r="H14" s="94">
        <v>529.37</v>
      </c>
      <c r="I14" s="94">
        <f>500-30</f>
        <v>470</v>
      </c>
      <c r="J14" s="94">
        <v>0</v>
      </c>
      <c r="K14" s="94">
        <v>0</v>
      </c>
      <c r="L14" s="224"/>
    </row>
    <row r="15" spans="1:12" ht="13.95" customHeight="1" x14ac:dyDescent="0.25">
      <c r="A15" s="224"/>
      <c r="B15" s="224" t="s">
        <v>21</v>
      </c>
      <c r="C15" s="224" t="s">
        <v>391</v>
      </c>
      <c r="D15" s="88" t="s">
        <v>9</v>
      </c>
      <c r="E15" s="55">
        <f t="shared" si="2"/>
        <v>155829.91</v>
      </c>
      <c r="F15" s="94">
        <f>F16+F17</f>
        <v>23779.35</v>
      </c>
      <c r="G15" s="94">
        <f>G16+G17</f>
        <v>26152.03</v>
      </c>
      <c r="H15" s="94">
        <f>H16+H17</f>
        <v>27349.82</v>
      </c>
      <c r="I15" s="94">
        <f t="shared" ref="I15:J15" si="6">I16+I17</f>
        <v>26957.57</v>
      </c>
      <c r="J15" s="94">
        <f t="shared" si="6"/>
        <v>25795.57</v>
      </c>
      <c r="K15" s="94">
        <f t="shared" ref="K15" si="7">K16+K17</f>
        <v>25795.57</v>
      </c>
      <c r="L15" s="223"/>
    </row>
    <row r="16" spans="1:12" ht="66" x14ac:dyDescent="0.25">
      <c r="A16" s="224"/>
      <c r="B16" s="224"/>
      <c r="C16" s="224"/>
      <c r="D16" s="88" t="s">
        <v>30</v>
      </c>
      <c r="E16" s="55">
        <f t="shared" si="2"/>
        <v>155574.45000000001</v>
      </c>
      <c r="F16" s="94">
        <f>F8</f>
        <v>23523.89</v>
      </c>
      <c r="G16" s="94">
        <f>G8</f>
        <v>26152.03</v>
      </c>
      <c r="H16" s="94">
        <f t="shared" ref="H16:J17" si="8">H8</f>
        <v>27349.82</v>
      </c>
      <c r="I16" s="94">
        <f t="shared" si="8"/>
        <v>26957.57</v>
      </c>
      <c r="J16" s="94">
        <f t="shared" si="8"/>
        <v>25795.57</v>
      </c>
      <c r="K16" s="94">
        <f t="shared" ref="K16" si="9">K8</f>
        <v>25795.57</v>
      </c>
      <c r="L16" s="223"/>
    </row>
    <row r="17" spans="1:12" ht="52.8" x14ac:dyDescent="0.25">
      <c r="A17" s="224"/>
      <c r="B17" s="224"/>
      <c r="C17" s="90"/>
      <c r="D17" s="88" t="s">
        <v>29</v>
      </c>
      <c r="E17" s="55">
        <f t="shared" si="2"/>
        <v>255.46</v>
      </c>
      <c r="F17" s="94">
        <f>F9</f>
        <v>255.46</v>
      </c>
      <c r="G17" s="94">
        <f>G9</f>
        <v>0</v>
      </c>
      <c r="H17" s="94">
        <f t="shared" si="8"/>
        <v>0</v>
      </c>
      <c r="I17" s="94">
        <f t="shared" si="8"/>
        <v>0</v>
      </c>
      <c r="J17" s="94">
        <f t="shared" si="8"/>
        <v>0</v>
      </c>
      <c r="K17" s="94">
        <f t="shared" ref="K17" si="10">K9</f>
        <v>0</v>
      </c>
      <c r="L17" s="90"/>
    </row>
  </sheetData>
  <mergeCells count="23">
    <mergeCell ref="L15:L16"/>
    <mergeCell ref="A13:A14"/>
    <mergeCell ref="B13:B14"/>
    <mergeCell ref="C13:C14"/>
    <mergeCell ref="L13:L14"/>
    <mergeCell ref="C15:C16"/>
    <mergeCell ref="B15:B17"/>
    <mergeCell ref="A15:A17"/>
    <mergeCell ref="L10:L12"/>
    <mergeCell ref="B7:B9"/>
    <mergeCell ref="A7:A9"/>
    <mergeCell ref="C7:C9"/>
    <mergeCell ref="C10:C12"/>
    <mergeCell ref="B10:B12"/>
    <mergeCell ref="A10:A12"/>
    <mergeCell ref="F4:K5"/>
    <mergeCell ref="A1:L1"/>
    <mergeCell ref="A4:A6"/>
    <mergeCell ref="B4:B6"/>
    <mergeCell ref="C4:C6"/>
    <mergeCell ref="D4:D6"/>
    <mergeCell ref="E4:E6"/>
    <mergeCell ref="L4:L6"/>
  </mergeCells>
  <pageMargins left="1.1811023622047245" right="0.39370078740157483" top="0.78740157480314965" bottom="0.78740157480314965" header="0.31496062992125984" footer="0.31496062992125984"/>
  <pageSetup paperSize="9" scale="93" fitToHeight="8" orientation="landscape" r:id="rId1"/>
  <headerFooter>
    <oddHeader>&amp;C&amp;P</oddHead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10</vt:i4>
      </vt:variant>
    </vt:vector>
  </HeadingPairs>
  <TitlesOfParts>
    <vt:vector size="27" baseType="lpstr">
      <vt:lpstr>тит.лист</vt:lpstr>
      <vt:lpstr>паспорт мп</vt:lpstr>
      <vt:lpstr>Целевые показатели МП</vt:lpstr>
      <vt:lpstr>Методика расчета ЦП</vt:lpstr>
      <vt:lpstr>Методика определ результ</vt:lpstr>
      <vt:lpstr>паспорт пп2</vt:lpstr>
      <vt:lpstr>пп2</vt:lpstr>
      <vt:lpstr>паспорт пп 3</vt:lpstr>
      <vt:lpstr>пп3</vt:lpstr>
      <vt:lpstr>паспорт пп 4</vt:lpstr>
      <vt:lpstr>пп4</vt:lpstr>
      <vt:lpstr>паспорт пп 5</vt:lpstr>
      <vt:lpstr>пп5</vt:lpstr>
      <vt:lpstr>паспорт пп 6</vt:lpstr>
      <vt:lpstr>пп 6</vt:lpstr>
      <vt:lpstr>паспорт пп 8</vt:lpstr>
      <vt:lpstr>пп8</vt:lpstr>
      <vt:lpstr>'Методика расчета ЦП'!Область_печати</vt:lpstr>
      <vt:lpstr>'паспорт мп'!Область_печати</vt:lpstr>
      <vt:lpstr>'паспорт пп 3'!Область_печати</vt:lpstr>
      <vt:lpstr>'паспорт пп 4'!Область_печати</vt:lpstr>
      <vt:lpstr>'паспорт пп 5'!Область_печати</vt:lpstr>
      <vt:lpstr>'паспорт пп 6'!Область_печати</vt:lpstr>
      <vt:lpstr>'паспорт пп 8'!Область_печати</vt:lpstr>
      <vt:lpstr>'паспорт пп2'!Область_печати</vt:lpstr>
      <vt:lpstr>пп3!Область_печати</vt:lpstr>
      <vt:lpstr>'Целевые показатели МП'!Область_печати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Пользователь</cp:lastModifiedBy>
  <cp:lastPrinted>2026-09-09T12:41:27Z</cp:lastPrinted>
  <dcterms:created xsi:type="dcterms:W3CDTF">2022-10-24T12:25:24Z</dcterms:created>
  <dcterms:modified xsi:type="dcterms:W3CDTF">2026-09-09T14:11:07Z</dcterms:modified>
</cp:coreProperties>
</file>